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480" yWindow="90" windowWidth="15480" windowHeight="8220" activeTab="1"/>
  </bookViews>
  <sheets>
    <sheet name="Model" sheetId="1" r:id="rId1"/>
    <sheet name="Dane wejściowe" sheetId="2" r:id="rId2"/>
    <sheet name="8h dzień DOK" sheetId="3" r:id="rId3"/>
    <sheet name="8h dzień DOŚ" sheetId="35" r:id="rId4"/>
    <sheet name="8h dzień DR" sheetId="36" r:id="rId5"/>
    <sheet name="8h dzień SO" sheetId="37" r:id="rId6"/>
    <sheet name="8h dzień WPPZ" sheetId="38" r:id="rId7"/>
    <sheet name="SUMA" sheetId="5" r:id="rId8"/>
  </sheets>
  <definedNames>
    <definedName name="_xlnm.Print_Area" localSheetId="1">'Dane wejściowe'!$A$74:$CU$92</definedName>
  </definedNames>
  <calcPr calcId="125725"/>
</workbook>
</file>

<file path=xl/calcChain.xml><?xml version="1.0" encoding="utf-8"?>
<calcChain xmlns="http://schemas.openxmlformats.org/spreadsheetml/2006/main">
  <c r="K41" i="2"/>
  <c r="K40"/>
  <c r="K39"/>
  <c r="K38"/>
  <c r="K37"/>
  <c r="K36"/>
  <c r="K35"/>
  <c r="K34"/>
  <c r="K33"/>
  <c r="K32"/>
  <c r="K31"/>
  <c r="K30"/>
  <c r="H101" i="5" l="1"/>
  <c r="H100"/>
  <c r="D101"/>
  <c r="E101"/>
  <c r="F101"/>
  <c r="C101"/>
  <c r="D100"/>
  <c r="E100"/>
  <c r="F100"/>
  <c r="C100"/>
  <c r="AS77" i="2"/>
  <c r="AR77"/>
  <c r="AR78" s="1"/>
  <c r="D102"/>
  <c r="D100"/>
  <c r="G101" i="5" l="1"/>
  <c r="G100"/>
  <c r="E2" i="38"/>
  <c r="E101"/>
  <c r="F98" i="5" s="1"/>
  <c r="D101" i="38"/>
  <c r="E98" i="5" s="1"/>
  <c r="C101" i="38"/>
  <c r="D98" i="5" s="1"/>
  <c r="B101" i="38"/>
  <c r="C98" i="5" s="1"/>
  <c r="E96" i="38"/>
  <c r="F97" i="5" s="1"/>
  <c r="D96" i="38"/>
  <c r="E97" i="5" s="1"/>
  <c r="C96" i="38"/>
  <c r="D97" i="5" s="1"/>
  <c r="B96" i="38"/>
  <c r="C97" i="5" s="1"/>
  <c r="E91" i="38"/>
  <c r="F96" i="5" s="1"/>
  <c r="D91" i="38"/>
  <c r="E96" i="5" s="1"/>
  <c r="C91" i="38"/>
  <c r="D96" i="5" s="1"/>
  <c r="B91" i="38"/>
  <c r="C96" i="5" s="1"/>
  <c r="E86" i="38"/>
  <c r="F95" i="5" s="1"/>
  <c r="D86" i="38"/>
  <c r="E95" i="5" s="1"/>
  <c r="C86" i="38"/>
  <c r="D95" i="5" s="1"/>
  <c r="B86" i="38"/>
  <c r="C95" i="5" s="1"/>
  <c r="E81" i="38"/>
  <c r="F94" i="5" s="1"/>
  <c r="D81" i="38"/>
  <c r="E94" i="5" s="1"/>
  <c r="C81" i="38"/>
  <c r="D94" i="5" s="1"/>
  <c r="B81" i="38"/>
  <c r="C94" i="5" s="1"/>
  <c r="E76" i="38"/>
  <c r="F93" i="5" s="1"/>
  <c r="D76" i="38"/>
  <c r="E93" i="5" s="1"/>
  <c r="C76" i="38"/>
  <c r="D93" i="5" s="1"/>
  <c r="B76" i="38"/>
  <c r="C93" i="5" s="1"/>
  <c r="E71" i="38"/>
  <c r="F92" i="5" s="1"/>
  <c r="D71" i="38"/>
  <c r="E92" i="5" s="1"/>
  <c r="C71" i="38"/>
  <c r="D92" i="5" s="1"/>
  <c r="B71" i="38"/>
  <c r="C92" i="5" s="1"/>
  <c r="E66" i="38"/>
  <c r="F91" i="5" s="1"/>
  <c r="D66" i="38"/>
  <c r="E91" i="5" s="1"/>
  <c r="C66" i="38"/>
  <c r="D91" i="5" s="1"/>
  <c r="B66" i="38"/>
  <c r="C91" i="5" s="1"/>
  <c r="E61" i="38"/>
  <c r="F89" i="5" s="1"/>
  <c r="D61" i="38"/>
  <c r="E89" i="5" s="1"/>
  <c r="C61" i="38"/>
  <c r="D89" i="5" s="1"/>
  <c r="B61" i="38"/>
  <c r="C89" i="5" s="1"/>
  <c r="E56" i="38"/>
  <c r="F88" i="5" s="1"/>
  <c r="D56" i="38"/>
  <c r="E88" i="5" s="1"/>
  <c r="C56" i="38"/>
  <c r="D88" i="5" s="1"/>
  <c r="B56" i="38"/>
  <c r="C88" i="5" s="1"/>
  <c r="E51" i="38"/>
  <c r="F87" i="5" s="1"/>
  <c r="D51" i="38"/>
  <c r="E87" i="5" s="1"/>
  <c r="C51" i="38"/>
  <c r="D87" i="5" s="1"/>
  <c r="B51" i="38"/>
  <c r="C87" i="5" s="1"/>
  <c r="B49" i="38"/>
  <c r="E46"/>
  <c r="F86" i="5" s="1"/>
  <c r="D46" i="38"/>
  <c r="E86" i="5" s="1"/>
  <c r="C46" i="38"/>
  <c r="D86" i="5" s="1"/>
  <c r="B46" i="38"/>
  <c r="C86" i="5" s="1"/>
  <c r="E41" i="38"/>
  <c r="F85" i="5" s="1"/>
  <c r="D41" i="38"/>
  <c r="E85" i="5" s="1"/>
  <c r="C41" i="38"/>
  <c r="D85" i="5" s="1"/>
  <c r="B41" i="38"/>
  <c r="C85" i="5" s="1"/>
  <c r="E36" i="38"/>
  <c r="F84" i="5" s="1"/>
  <c r="D36" i="38"/>
  <c r="E84" i="5" s="1"/>
  <c r="C36" i="38"/>
  <c r="D84" i="5" s="1"/>
  <c r="B36" i="38"/>
  <c r="C84" i="5" s="1"/>
  <c r="E31" i="38"/>
  <c r="F83" i="5" s="1"/>
  <c r="D31" i="38"/>
  <c r="E83" i="5" s="1"/>
  <c r="C31" i="38"/>
  <c r="D83" i="5" s="1"/>
  <c r="B31" i="38"/>
  <c r="C83" i="5" s="1"/>
  <c r="E26" i="38"/>
  <c r="F82" i="5" s="1"/>
  <c r="D26" i="38"/>
  <c r="E82" i="5" s="1"/>
  <c r="C26" i="38"/>
  <c r="D82" i="5" s="1"/>
  <c r="B26" i="38"/>
  <c r="C82" i="5" s="1"/>
  <c r="E21" i="38"/>
  <c r="F81" i="5" s="1"/>
  <c r="D21" i="38"/>
  <c r="E81" i="5" s="1"/>
  <c r="C21" i="38"/>
  <c r="D81" i="5" s="1"/>
  <c r="B21" i="38"/>
  <c r="C81" i="5" s="1"/>
  <c r="E16" i="38"/>
  <c r="F80" i="5" s="1"/>
  <c r="D16" i="38"/>
  <c r="E80" i="5" s="1"/>
  <c r="C16" i="38"/>
  <c r="D80" i="5" s="1"/>
  <c r="B16" i="38"/>
  <c r="C80" i="5" s="1"/>
  <c r="E11" i="38"/>
  <c r="F79" i="5" s="1"/>
  <c r="D11" i="38"/>
  <c r="E79" i="5" s="1"/>
  <c r="C11" i="38"/>
  <c r="D79" i="5" s="1"/>
  <c r="B11" i="38"/>
  <c r="C79" i="5" s="1"/>
  <c r="Q101" i="38"/>
  <c r="P101"/>
  <c r="O101"/>
  <c r="N101"/>
  <c r="M101"/>
  <c r="J97" s="1"/>
  <c r="L101"/>
  <c r="B99"/>
  <c r="Q96"/>
  <c r="P96"/>
  <c r="O96"/>
  <c r="N96"/>
  <c r="M96"/>
  <c r="L96"/>
  <c r="B94"/>
  <c r="Q91"/>
  <c r="P91"/>
  <c r="O91"/>
  <c r="N91"/>
  <c r="M91"/>
  <c r="L91"/>
  <c r="B89"/>
  <c r="Q86"/>
  <c r="P86"/>
  <c r="O86"/>
  <c r="N86"/>
  <c r="M86"/>
  <c r="L86"/>
  <c r="B84"/>
  <c r="Q81"/>
  <c r="P81"/>
  <c r="O81"/>
  <c r="N81"/>
  <c r="M81"/>
  <c r="J77" s="1"/>
  <c r="L81"/>
  <c r="B79"/>
  <c r="Q76"/>
  <c r="P76"/>
  <c r="O76"/>
  <c r="N76"/>
  <c r="M76"/>
  <c r="L76"/>
  <c r="J72" s="1"/>
  <c r="B74"/>
  <c r="Q71"/>
  <c r="P71"/>
  <c r="O71"/>
  <c r="N71"/>
  <c r="M71"/>
  <c r="L71"/>
  <c r="B69"/>
  <c r="Q66"/>
  <c r="P66"/>
  <c r="O66"/>
  <c r="N66"/>
  <c r="M66"/>
  <c r="L66"/>
  <c r="B64"/>
  <c r="Q61"/>
  <c r="P61"/>
  <c r="O61"/>
  <c r="N61"/>
  <c r="M61"/>
  <c r="L61"/>
  <c r="B59"/>
  <c r="Q56"/>
  <c r="P56"/>
  <c r="O56"/>
  <c r="N56"/>
  <c r="M56"/>
  <c r="J52" s="1"/>
  <c r="L56"/>
  <c r="B54"/>
  <c r="Q51"/>
  <c r="P51"/>
  <c r="O51"/>
  <c r="N51"/>
  <c r="M51"/>
  <c r="L51"/>
  <c r="Q46"/>
  <c r="P46"/>
  <c r="O46"/>
  <c r="N46"/>
  <c r="M46"/>
  <c r="L46"/>
  <c r="B44"/>
  <c r="Q41"/>
  <c r="P41"/>
  <c r="O41"/>
  <c r="N41"/>
  <c r="M41"/>
  <c r="J37" s="1"/>
  <c r="L41"/>
  <c r="B39"/>
  <c r="Q36"/>
  <c r="P36"/>
  <c r="O36"/>
  <c r="N36"/>
  <c r="M36"/>
  <c r="L36"/>
  <c r="B34"/>
  <c r="Q31"/>
  <c r="P31"/>
  <c r="O31"/>
  <c r="N31"/>
  <c r="M31"/>
  <c r="L31"/>
  <c r="B29"/>
  <c r="Q26"/>
  <c r="P26"/>
  <c r="O26"/>
  <c r="N26"/>
  <c r="M26"/>
  <c r="L26"/>
  <c r="B24"/>
  <c r="Q21"/>
  <c r="P21"/>
  <c r="O21"/>
  <c r="N21"/>
  <c r="M21"/>
  <c r="L21"/>
  <c r="B19"/>
  <c r="Q16"/>
  <c r="P16"/>
  <c r="O16"/>
  <c r="N16"/>
  <c r="M16"/>
  <c r="J12" s="1"/>
  <c r="L16"/>
  <c r="B14"/>
  <c r="Q11"/>
  <c r="P11"/>
  <c r="O11"/>
  <c r="N11"/>
  <c r="M11"/>
  <c r="L11"/>
  <c r="B9"/>
  <c r="E7"/>
  <c r="G6"/>
  <c r="E3"/>
  <c r="E76" i="37"/>
  <c r="F77" i="5" s="1"/>
  <c r="D76" i="37"/>
  <c r="E77" i="5" s="1"/>
  <c r="C76" i="37"/>
  <c r="D77" i="5" s="1"/>
  <c r="B76" i="37"/>
  <c r="C77" i="5" s="1"/>
  <c r="E71" i="37"/>
  <c r="F76" i="5" s="1"/>
  <c r="D71" i="37"/>
  <c r="E76" i="5" s="1"/>
  <c r="C71" i="37"/>
  <c r="D76" i="5" s="1"/>
  <c r="B71" i="37"/>
  <c r="C76" i="5" s="1"/>
  <c r="E66" i="37"/>
  <c r="F75" i="5" s="1"/>
  <c r="D66" i="37"/>
  <c r="E75" i="5" s="1"/>
  <c r="C66" i="37"/>
  <c r="D75" i="5" s="1"/>
  <c r="B66" i="37"/>
  <c r="C75" i="5" s="1"/>
  <c r="E61" i="37"/>
  <c r="F74" i="5" s="1"/>
  <c r="D61" i="37"/>
  <c r="E74" i="5" s="1"/>
  <c r="C61" i="37"/>
  <c r="D74" i="5" s="1"/>
  <c r="B61" i="37"/>
  <c r="C74" i="5" s="1"/>
  <c r="E56" i="37"/>
  <c r="F73" i="5" s="1"/>
  <c r="D56" i="37"/>
  <c r="E73" i="5" s="1"/>
  <c r="C56" i="37"/>
  <c r="D73" i="5" s="1"/>
  <c r="B56" i="37"/>
  <c r="C73" i="5" s="1"/>
  <c r="E51" i="37"/>
  <c r="F72" i="5" s="1"/>
  <c r="D51" i="37"/>
  <c r="E72" i="5" s="1"/>
  <c r="C51" i="37"/>
  <c r="D72" i="5" s="1"/>
  <c r="B51" i="37"/>
  <c r="C72" i="5" s="1"/>
  <c r="C46" i="37"/>
  <c r="D71" i="5" s="1"/>
  <c r="D46" i="37"/>
  <c r="E71" i="5" s="1"/>
  <c r="E46" i="37"/>
  <c r="F71" i="5" s="1"/>
  <c r="B46" i="37"/>
  <c r="C71" i="5" s="1"/>
  <c r="E41" i="37"/>
  <c r="F69" i="5" s="1"/>
  <c r="D41" i="37"/>
  <c r="E69" i="5" s="1"/>
  <c r="C41" i="37"/>
  <c r="D69" i="5" s="1"/>
  <c r="B41" i="37"/>
  <c r="C69" i="5" s="1"/>
  <c r="E36" i="37"/>
  <c r="F68" i="5" s="1"/>
  <c r="D36" i="37"/>
  <c r="E68" i="5" s="1"/>
  <c r="C36" i="37"/>
  <c r="D68" i="5" s="1"/>
  <c r="B36" i="37"/>
  <c r="C68" i="5" s="1"/>
  <c r="E31" i="37"/>
  <c r="F67" i="5" s="1"/>
  <c r="D31" i="37"/>
  <c r="E67" i="5" s="1"/>
  <c r="C31" i="37"/>
  <c r="D67" i="5" s="1"/>
  <c r="B31" i="37"/>
  <c r="C67" i="5" s="1"/>
  <c r="E26" i="37"/>
  <c r="F66" i="5" s="1"/>
  <c r="D26" i="37"/>
  <c r="E66" i="5" s="1"/>
  <c r="C26" i="37"/>
  <c r="D66" i="5" s="1"/>
  <c r="B26" i="37"/>
  <c r="C66" i="5" s="1"/>
  <c r="E21" i="37"/>
  <c r="F65" i="5" s="1"/>
  <c r="D21" i="37"/>
  <c r="E65" i="5" s="1"/>
  <c r="C21" i="37"/>
  <c r="D65" i="5" s="1"/>
  <c r="B21" i="37"/>
  <c r="C65" i="5" s="1"/>
  <c r="E16" i="37"/>
  <c r="F64" i="5" s="1"/>
  <c r="D16" i="37"/>
  <c r="E64" i="5" s="1"/>
  <c r="C16" i="37"/>
  <c r="D64" i="5" s="1"/>
  <c r="B16" i="37"/>
  <c r="C64" i="5" s="1"/>
  <c r="C11" i="37"/>
  <c r="D63" i="5" s="1"/>
  <c r="D11" i="37"/>
  <c r="E63" i="5" s="1"/>
  <c r="E11" i="37"/>
  <c r="F63" i="5" s="1"/>
  <c r="B11" i="37"/>
  <c r="C63" i="5" s="1"/>
  <c r="N76" i="37"/>
  <c r="M76"/>
  <c r="L76"/>
  <c r="B74"/>
  <c r="N71"/>
  <c r="M71"/>
  <c r="L71"/>
  <c r="B69"/>
  <c r="N66"/>
  <c r="M66"/>
  <c r="L66"/>
  <c r="B64"/>
  <c r="N61"/>
  <c r="M61"/>
  <c r="L61"/>
  <c r="B59"/>
  <c r="N56"/>
  <c r="M56"/>
  <c r="L56"/>
  <c r="B54"/>
  <c r="N51"/>
  <c r="M51"/>
  <c r="L51"/>
  <c r="B49"/>
  <c r="N46"/>
  <c r="M46"/>
  <c r="L46"/>
  <c r="B44"/>
  <c r="N41"/>
  <c r="M41"/>
  <c r="L41"/>
  <c r="B39"/>
  <c r="N36"/>
  <c r="M36"/>
  <c r="L36"/>
  <c r="B34"/>
  <c r="N31"/>
  <c r="M31"/>
  <c r="L31"/>
  <c r="B29"/>
  <c r="N26"/>
  <c r="M26"/>
  <c r="L26"/>
  <c r="B24"/>
  <c r="N21"/>
  <c r="M21"/>
  <c r="L21"/>
  <c r="B19"/>
  <c r="N16"/>
  <c r="M16"/>
  <c r="L16"/>
  <c r="B14"/>
  <c r="N11"/>
  <c r="M11"/>
  <c r="L11"/>
  <c r="B9"/>
  <c r="E7"/>
  <c r="G6"/>
  <c r="E3"/>
  <c r="E101" i="36"/>
  <c r="F61" i="5" s="1"/>
  <c r="D101" i="36"/>
  <c r="E61" i="5" s="1"/>
  <c r="C101" i="36"/>
  <c r="D61" i="5" s="1"/>
  <c r="B101" i="36"/>
  <c r="C61" i="5" s="1"/>
  <c r="E96" i="36"/>
  <c r="F60" i="5" s="1"/>
  <c r="D96" i="36"/>
  <c r="E60" i="5" s="1"/>
  <c r="C96" i="36"/>
  <c r="D60" i="5" s="1"/>
  <c r="B96" i="36"/>
  <c r="C60" i="5" s="1"/>
  <c r="E91" i="36"/>
  <c r="F59" i="5" s="1"/>
  <c r="D91" i="36"/>
  <c r="E59" i="5" s="1"/>
  <c r="C91" i="36"/>
  <c r="D59" i="5" s="1"/>
  <c r="B91" i="36"/>
  <c r="C59" i="5" s="1"/>
  <c r="E86" i="36"/>
  <c r="F58" i="5" s="1"/>
  <c r="D86" i="36"/>
  <c r="E58" i="5" s="1"/>
  <c r="C86" i="36"/>
  <c r="D58" i="5" s="1"/>
  <c r="B86" i="36"/>
  <c r="C58" i="5" s="1"/>
  <c r="E81" i="36"/>
  <c r="F57" i="5" s="1"/>
  <c r="D81" i="36"/>
  <c r="E57" i="5" s="1"/>
  <c r="C81" i="36"/>
  <c r="D57" i="5" s="1"/>
  <c r="B81" i="36"/>
  <c r="C57" i="5" s="1"/>
  <c r="E76" i="36"/>
  <c r="F56" i="5" s="1"/>
  <c r="D76" i="36"/>
  <c r="E56" i="5" s="1"/>
  <c r="C76" i="36"/>
  <c r="D56" i="5" s="1"/>
  <c r="B76" i="36"/>
  <c r="C56" i="5" s="1"/>
  <c r="E71" i="36"/>
  <c r="F55" i="5" s="1"/>
  <c r="D71" i="36"/>
  <c r="E55" i="5" s="1"/>
  <c r="C71" i="36"/>
  <c r="D55" i="5" s="1"/>
  <c r="B71" i="36"/>
  <c r="C55" i="5" s="1"/>
  <c r="C66" i="36"/>
  <c r="D54" i="5" s="1"/>
  <c r="D66" i="36"/>
  <c r="E66"/>
  <c r="F54" i="5" s="1"/>
  <c r="B66" i="36"/>
  <c r="C54" i="5" s="1"/>
  <c r="E51" i="36"/>
  <c r="F50" i="5" s="1"/>
  <c r="D51" i="36"/>
  <c r="E50" i="5" s="1"/>
  <c r="C51" i="36"/>
  <c r="D50" i="5" s="1"/>
  <c r="B51" i="36"/>
  <c r="C50" i="5" s="1"/>
  <c r="B49" i="36"/>
  <c r="E46"/>
  <c r="F49" i="5" s="1"/>
  <c r="D46" i="36"/>
  <c r="E49" i="5" s="1"/>
  <c r="C46" i="36"/>
  <c r="D49" i="5" s="1"/>
  <c r="B46" i="36"/>
  <c r="C49" i="5" s="1"/>
  <c r="E41" i="36"/>
  <c r="F48" i="5" s="1"/>
  <c r="D41" i="36"/>
  <c r="E48" i="5" s="1"/>
  <c r="C41" i="36"/>
  <c r="D48" i="5" s="1"/>
  <c r="B41" i="36"/>
  <c r="C48" i="5" s="1"/>
  <c r="E36" i="36"/>
  <c r="F47" i="5" s="1"/>
  <c r="D36" i="36"/>
  <c r="E47" i="5" s="1"/>
  <c r="C36" i="36"/>
  <c r="D47" i="5" s="1"/>
  <c r="B36" i="36"/>
  <c r="C47" i="5" s="1"/>
  <c r="E31" i="36"/>
  <c r="F46" i="5" s="1"/>
  <c r="D31" i="36"/>
  <c r="E46" i="5" s="1"/>
  <c r="C31" i="36"/>
  <c r="D46" i="5" s="1"/>
  <c r="B31" i="36"/>
  <c r="C46" i="5" s="1"/>
  <c r="E26" i="36"/>
  <c r="F45" i="5" s="1"/>
  <c r="D26" i="36"/>
  <c r="E45" i="5" s="1"/>
  <c r="C26" i="36"/>
  <c r="D45" i="5" s="1"/>
  <c r="B26" i="36"/>
  <c r="C45" i="5" s="1"/>
  <c r="E21" i="36"/>
  <c r="F44" i="5" s="1"/>
  <c r="D21" i="36"/>
  <c r="E44" i="5" s="1"/>
  <c r="C21" i="36"/>
  <c r="D44" i="5" s="1"/>
  <c r="B21" i="36"/>
  <c r="C44" i="5" s="1"/>
  <c r="E16" i="36"/>
  <c r="D16"/>
  <c r="E43" i="5" s="1"/>
  <c r="C16" i="36"/>
  <c r="D43" i="5" s="1"/>
  <c r="B16" i="36"/>
  <c r="C43" i="5" s="1"/>
  <c r="C61" i="36"/>
  <c r="D52" i="5" s="1"/>
  <c r="D61" i="36"/>
  <c r="E52" i="5" s="1"/>
  <c r="E61" i="36"/>
  <c r="F52" i="5" s="1"/>
  <c r="B61" i="36"/>
  <c r="C52" i="5" s="1"/>
  <c r="C56" i="36"/>
  <c r="D51" i="5" s="1"/>
  <c r="D56" i="36"/>
  <c r="E51" i="5" s="1"/>
  <c r="E56" i="36"/>
  <c r="F51" i="5" s="1"/>
  <c r="B56" i="36"/>
  <c r="C51" i="5" s="1"/>
  <c r="C11" i="36"/>
  <c r="D42" i="5" s="1"/>
  <c r="D11" i="36"/>
  <c r="E42" i="5" s="1"/>
  <c r="E11" i="36"/>
  <c r="F42" i="5" s="1"/>
  <c r="B11" i="36"/>
  <c r="C42" i="5" s="1"/>
  <c r="B54" i="36"/>
  <c r="B59"/>
  <c r="Q61"/>
  <c r="P61"/>
  <c r="O61"/>
  <c r="N61"/>
  <c r="M61"/>
  <c r="L61"/>
  <c r="J57"/>
  <c r="Q56"/>
  <c r="P56"/>
  <c r="O56"/>
  <c r="N56"/>
  <c r="M56"/>
  <c r="J52" s="1"/>
  <c r="L56"/>
  <c r="Q101"/>
  <c r="P101"/>
  <c r="O101"/>
  <c r="N101"/>
  <c r="M101"/>
  <c r="L101"/>
  <c r="J97" s="1"/>
  <c r="B99"/>
  <c r="Q96"/>
  <c r="P96"/>
  <c r="O96"/>
  <c r="N96"/>
  <c r="M96"/>
  <c r="L96"/>
  <c r="B94"/>
  <c r="Q91"/>
  <c r="P91"/>
  <c r="O91"/>
  <c r="N91"/>
  <c r="M91"/>
  <c r="J87" s="1"/>
  <c r="L91"/>
  <c r="B89"/>
  <c r="Q86"/>
  <c r="P86"/>
  <c r="O86"/>
  <c r="N86"/>
  <c r="M86"/>
  <c r="L86"/>
  <c r="B84"/>
  <c r="Q81"/>
  <c r="P81"/>
  <c r="O81"/>
  <c r="N81"/>
  <c r="M81"/>
  <c r="L81"/>
  <c r="B79"/>
  <c r="Q76"/>
  <c r="P76"/>
  <c r="O76"/>
  <c r="N76"/>
  <c r="M76"/>
  <c r="L76"/>
  <c r="B74"/>
  <c r="Q71"/>
  <c r="P71"/>
  <c r="O71"/>
  <c r="N71"/>
  <c r="M71"/>
  <c r="L71"/>
  <c r="B69"/>
  <c r="Q66"/>
  <c r="P66"/>
  <c r="O66"/>
  <c r="N66"/>
  <c r="M66"/>
  <c r="L66"/>
  <c r="B64"/>
  <c r="Q51"/>
  <c r="P51"/>
  <c r="O51"/>
  <c r="N51"/>
  <c r="M51"/>
  <c r="L51"/>
  <c r="Q46"/>
  <c r="P46"/>
  <c r="O46"/>
  <c r="N46"/>
  <c r="M46"/>
  <c r="L46"/>
  <c r="B44"/>
  <c r="Q41"/>
  <c r="P41"/>
  <c r="O41"/>
  <c r="N41"/>
  <c r="M41"/>
  <c r="J37" s="1"/>
  <c r="L41"/>
  <c r="B39"/>
  <c r="Q36"/>
  <c r="P36"/>
  <c r="O36"/>
  <c r="N36"/>
  <c r="M36"/>
  <c r="L36"/>
  <c r="B34"/>
  <c r="Q31"/>
  <c r="P31"/>
  <c r="O31"/>
  <c r="N31"/>
  <c r="M31"/>
  <c r="L31"/>
  <c r="B29"/>
  <c r="Q26"/>
  <c r="P26"/>
  <c r="O26"/>
  <c r="N26"/>
  <c r="M26"/>
  <c r="L26"/>
  <c r="B24"/>
  <c r="Q21"/>
  <c r="P21"/>
  <c r="O21"/>
  <c r="N21"/>
  <c r="M21"/>
  <c r="J17" s="1"/>
  <c r="L21"/>
  <c r="B19"/>
  <c r="Q16"/>
  <c r="P16"/>
  <c r="O16"/>
  <c r="N16"/>
  <c r="M16"/>
  <c r="L16"/>
  <c r="B14"/>
  <c r="Q11"/>
  <c r="P11"/>
  <c r="O11"/>
  <c r="N11"/>
  <c r="M11"/>
  <c r="L11"/>
  <c r="B9"/>
  <c r="E7"/>
  <c r="G6"/>
  <c r="E3"/>
  <c r="E76" i="35"/>
  <c r="F40" i="5" s="1"/>
  <c r="D76" i="35"/>
  <c r="E40" i="5" s="1"/>
  <c r="C76" i="35"/>
  <c r="D40" i="5" s="1"/>
  <c r="B76" i="35"/>
  <c r="C40" i="5" s="1"/>
  <c r="E71" i="35"/>
  <c r="F39" i="5" s="1"/>
  <c r="D71" i="35"/>
  <c r="E39" i="5" s="1"/>
  <c r="C71" i="35"/>
  <c r="D39" i="5" s="1"/>
  <c r="B71" i="35"/>
  <c r="C39" i="5" s="1"/>
  <c r="E66" i="35"/>
  <c r="F38" i="5" s="1"/>
  <c r="D66" i="35"/>
  <c r="E38" i="5" s="1"/>
  <c r="C66" i="35"/>
  <c r="D38" i="5" s="1"/>
  <c r="B66" i="35"/>
  <c r="C38" i="5" s="1"/>
  <c r="E61" i="35"/>
  <c r="F37" i="5" s="1"/>
  <c r="D61" i="35"/>
  <c r="E37" i="5" s="1"/>
  <c r="C61" i="35"/>
  <c r="D37" i="5" s="1"/>
  <c r="B61" i="35"/>
  <c r="C37" i="5" s="1"/>
  <c r="E56" i="35"/>
  <c r="F36" i="5" s="1"/>
  <c r="D56" i="35"/>
  <c r="E36" i="5" s="1"/>
  <c r="C56" i="35"/>
  <c r="D36" i="5" s="1"/>
  <c r="B56" i="35"/>
  <c r="C36" i="5" s="1"/>
  <c r="E51" i="35"/>
  <c r="F35" i="5" s="1"/>
  <c r="D51" i="35"/>
  <c r="E35" i="5" s="1"/>
  <c r="C51" i="35"/>
  <c r="D35" i="5" s="1"/>
  <c r="B51" i="35"/>
  <c r="C35" i="5" s="1"/>
  <c r="E46" i="35"/>
  <c r="F34" i="5" s="1"/>
  <c r="D46" i="35"/>
  <c r="E34" i="5" s="1"/>
  <c r="C46" i="35"/>
  <c r="D34" i="5" s="1"/>
  <c r="B46" i="35"/>
  <c r="C34" i="5" s="1"/>
  <c r="C41" i="35"/>
  <c r="D33" i="5" s="1"/>
  <c r="D41" i="35"/>
  <c r="E33" i="5" s="1"/>
  <c r="E41" i="35"/>
  <c r="F33" i="5" s="1"/>
  <c r="B41" i="35"/>
  <c r="C33" i="5" s="1"/>
  <c r="B49" i="35"/>
  <c r="E36"/>
  <c r="F31" i="5" s="1"/>
  <c r="D36" i="35"/>
  <c r="E31" i="5" s="1"/>
  <c r="C36" i="35"/>
  <c r="D31" i="5" s="1"/>
  <c r="B36" i="35"/>
  <c r="C31" i="5" s="1"/>
  <c r="E31" i="35"/>
  <c r="F30" i="5" s="1"/>
  <c r="D31" i="35"/>
  <c r="E30" i="5" s="1"/>
  <c r="C31" i="35"/>
  <c r="D30" i="5" s="1"/>
  <c r="B31" i="35"/>
  <c r="C30" i="5" s="1"/>
  <c r="E26" i="35"/>
  <c r="F29" i="5" s="1"/>
  <c r="D26" i="35"/>
  <c r="E29" i="5" s="1"/>
  <c r="C26" i="35"/>
  <c r="D29" i="5" s="1"/>
  <c r="B26" i="35"/>
  <c r="C29" i="5" s="1"/>
  <c r="E21" i="35"/>
  <c r="F28" i="5" s="1"/>
  <c r="D21" i="35"/>
  <c r="E28" i="5" s="1"/>
  <c r="C21" i="35"/>
  <c r="D28" i="5" s="1"/>
  <c r="B21" i="35"/>
  <c r="C28" i="5" s="1"/>
  <c r="E16" i="35"/>
  <c r="F27" i="5" s="1"/>
  <c r="D16" i="35"/>
  <c r="E27" i="5" s="1"/>
  <c r="C16" i="35"/>
  <c r="D27" i="5" s="1"/>
  <c r="B16" i="35"/>
  <c r="C27" i="5" s="1"/>
  <c r="C11" i="35"/>
  <c r="D26" i="5" s="1"/>
  <c r="D11" i="35"/>
  <c r="E26" i="5" s="1"/>
  <c r="E11" i="35"/>
  <c r="F26" i="5" s="1"/>
  <c r="B11" i="35"/>
  <c r="C26" i="5" s="1"/>
  <c r="Q76" i="35"/>
  <c r="P76"/>
  <c r="O76"/>
  <c r="N76"/>
  <c r="M76"/>
  <c r="L76"/>
  <c r="B74"/>
  <c r="Q71"/>
  <c r="P71"/>
  <c r="O71"/>
  <c r="N71"/>
  <c r="M71"/>
  <c r="L71"/>
  <c r="B69"/>
  <c r="Q66"/>
  <c r="P66"/>
  <c r="O66"/>
  <c r="N66"/>
  <c r="M66"/>
  <c r="J62" s="1"/>
  <c r="L66"/>
  <c r="B64"/>
  <c r="Q61"/>
  <c r="P61"/>
  <c r="O61"/>
  <c r="N61"/>
  <c r="M61"/>
  <c r="L61"/>
  <c r="B59"/>
  <c r="Q56"/>
  <c r="P56"/>
  <c r="O56"/>
  <c r="N56"/>
  <c r="M56"/>
  <c r="L56"/>
  <c r="B54"/>
  <c r="Q51"/>
  <c r="P51"/>
  <c r="O51"/>
  <c r="N51"/>
  <c r="M51"/>
  <c r="L51"/>
  <c r="Q46"/>
  <c r="P46"/>
  <c r="O46"/>
  <c r="N46"/>
  <c r="M46"/>
  <c r="L46"/>
  <c r="B44"/>
  <c r="Q41"/>
  <c r="P41"/>
  <c r="O41"/>
  <c r="N41"/>
  <c r="M41"/>
  <c r="L41"/>
  <c r="B39"/>
  <c r="Q36"/>
  <c r="P36"/>
  <c r="O36"/>
  <c r="N36"/>
  <c r="M36"/>
  <c r="L36"/>
  <c r="B34"/>
  <c r="Q31"/>
  <c r="P31"/>
  <c r="O31"/>
  <c r="N31"/>
  <c r="M31"/>
  <c r="L31"/>
  <c r="B29"/>
  <c r="Q26"/>
  <c r="P26"/>
  <c r="O26"/>
  <c r="N26"/>
  <c r="M26"/>
  <c r="J22" s="1"/>
  <c r="L26"/>
  <c r="B24"/>
  <c r="Q21"/>
  <c r="P21"/>
  <c r="O21"/>
  <c r="N21"/>
  <c r="M21"/>
  <c r="L21"/>
  <c r="B19"/>
  <c r="Q16"/>
  <c r="P16"/>
  <c r="O16"/>
  <c r="N16"/>
  <c r="M16"/>
  <c r="L16"/>
  <c r="B14"/>
  <c r="Q11"/>
  <c r="P11"/>
  <c r="O11"/>
  <c r="N11"/>
  <c r="M11"/>
  <c r="L11"/>
  <c r="B9"/>
  <c r="E7"/>
  <c r="G6"/>
  <c r="E3"/>
  <c r="F16" i="36" l="1"/>
  <c r="G16" s="1"/>
  <c r="N14" s="1"/>
  <c r="F66"/>
  <c r="G54" i="5" s="1"/>
  <c r="F51" i="38"/>
  <c r="G51" s="1"/>
  <c r="N49" s="1"/>
  <c r="Q49" s="1"/>
  <c r="I47" s="1"/>
  <c r="H47" s="1"/>
  <c r="H87" i="5" s="1"/>
  <c r="F56" i="38"/>
  <c r="G56" s="1"/>
  <c r="N54" s="1"/>
  <c r="Q54" s="1"/>
  <c r="I52" s="1"/>
  <c r="H52" s="1"/>
  <c r="H88" i="5" s="1"/>
  <c r="F61" i="38"/>
  <c r="G61" s="1"/>
  <c r="N59" s="1"/>
  <c r="E54" i="5"/>
  <c r="G87"/>
  <c r="F43"/>
  <c r="F11" i="38"/>
  <c r="F16"/>
  <c r="F21"/>
  <c r="F26"/>
  <c r="F31"/>
  <c r="F36"/>
  <c r="F41"/>
  <c r="F46"/>
  <c r="F21" i="35"/>
  <c r="F66" i="38"/>
  <c r="F71"/>
  <c r="F76"/>
  <c r="F81"/>
  <c r="F86"/>
  <c r="F91"/>
  <c r="F96"/>
  <c r="F101"/>
  <c r="J92"/>
  <c r="J87"/>
  <c r="J82"/>
  <c r="J67"/>
  <c r="J62"/>
  <c r="J57"/>
  <c r="J47"/>
  <c r="J42"/>
  <c r="J32"/>
  <c r="J27"/>
  <c r="J22"/>
  <c r="J17"/>
  <c r="J7"/>
  <c r="Q59"/>
  <c r="I57" s="1"/>
  <c r="H57" s="1"/>
  <c r="H89" i="5" s="1"/>
  <c r="J12" i="37"/>
  <c r="J17"/>
  <c r="J22"/>
  <c r="J27"/>
  <c r="J32"/>
  <c r="J37"/>
  <c r="J42"/>
  <c r="J47"/>
  <c r="J52"/>
  <c r="J57"/>
  <c r="J62"/>
  <c r="J67"/>
  <c r="J72"/>
  <c r="J7"/>
  <c r="F11"/>
  <c r="F16"/>
  <c r="F21"/>
  <c r="F26"/>
  <c r="F31"/>
  <c r="F36"/>
  <c r="F41"/>
  <c r="F46"/>
  <c r="F51"/>
  <c r="F56"/>
  <c r="F61"/>
  <c r="F66"/>
  <c r="F71"/>
  <c r="F76"/>
  <c r="F36" i="36"/>
  <c r="F86"/>
  <c r="G58" i="5" s="1"/>
  <c r="F61" i="35"/>
  <c r="G37" i="5" s="1"/>
  <c r="F41" i="35"/>
  <c r="G33" i="5" s="1"/>
  <c r="J67" i="36"/>
  <c r="J12"/>
  <c r="J32"/>
  <c r="J47"/>
  <c r="J62"/>
  <c r="J82"/>
  <c r="J22"/>
  <c r="J42"/>
  <c r="J72"/>
  <c r="J92"/>
  <c r="F56"/>
  <c r="J7"/>
  <c r="J27"/>
  <c r="J77"/>
  <c r="F61"/>
  <c r="F21"/>
  <c r="F41"/>
  <c r="F71"/>
  <c r="F91"/>
  <c r="F26"/>
  <c r="F46"/>
  <c r="F76"/>
  <c r="F96"/>
  <c r="F11"/>
  <c r="F31"/>
  <c r="F51"/>
  <c r="F81"/>
  <c r="F101"/>
  <c r="Q14"/>
  <c r="I12" s="1"/>
  <c r="H12" s="1"/>
  <c r="H43" i="5" s="1"/>
  <c r="J42" i="35"/>
  <c r="F11"/>
  <c r="J12"/>
  <c r="F31"/>
  <c r="F16"/>
  <c r="J17"/>
  <c r="F36"/>
  <c r="J32"/>
  <c r="J37"/>
  <c r="F56"/>
  <c r="J57"/>
  <c r="F76"/>
  <c r="J72"/>
  <c r="J7"/>
  <c r="F26"/>
  <c r="J27"/>
  <c r="F46"/>
  <c r="J47"/>
  <c r="F66"/>
  <c r="J67"/>
  <c r="F51"/>
  <c r="J52"/>
  <c r="F71"/>
  <c r="D4" i="2"/>
  <c r="D5" s="1"/>
  <c r="D3"/>
  <c r="G41" i="35" l="1"/>
  <c r="Q39" s="1"/>
  <c r="N39" s="1"/>
  <c r="I37" s="1"/>
  <c r="H37" s="1"/>
  <c r="H33" i="5" s="1"/>
  <c r="G89"/>
  <c r="G66" i="36"/>
  <c r="Q64" s="1"/>
  <c r="N64" s="1"/>
  <c r="I62" s="1"/>
  <c r="H62" s="1"/>
  <c r="H54" i="5" s="1"/>
  <c r="G43"/>
  <c r="G88"/>
  <c r="G61" i="35"/>
  <c r="Q59" s="1"/>
  <c r="N59" s="1"/>
  <c r="I57" s="1"/>
  <c r="H57" s="1"/>
  <c r="H37" i="5" s="1"/>
  <c r="G91" i="36"/>
  <c r="Q89" s="1"/>
  <c r="N89" s="1"/>
  <c r="I87" s="1"/>
  <c r="H87" s="1"/>
  <c r="H59" i="5" s="1"/>
  <c r="G59"/>
  <c r="G11" i="35"/>
  <c r="N9" s="1"/>
  <c r="Q9" s="1"/>
  <c r="G26" i="5"/>
  <c r="G21" i="36"/>
  <c r="N19" s="1"/>
  <c r="Q19" s="1"/>
  <c r="I17" s="1"/>
  <c r="H17" s="1"/>
  <c r="H44" i="5" s="1"/>
  <c r="G44"/>
  <c r="G31" i="36"/>
  <c r="N29" s="1"/>
  <c r="Q29" s="1"/>
  <c r="I27" s="1"/>
  <c r="H27" s="1"/>
  <c r="H46" i="5" s="1"/>
  <c r="G46"/>
  <c r="G46" i="36"/>
  <c r="N44" s="1"/>
  <c r="Q44" s="1"/>
  <c r="I42" s="1"/>
  <c r="H42" s="1"/>
  <c r="H49" i="5" s="1"/>
  <c r="G49"/>
  <c r="G41" i="36"/>
  <c r="N39" s="1"/>
  <c r="Q39" s="1"/>
  <c r="I37" s="1"/>
  <c r="H37" s="1"/>
  <c r="H48" i="5" s="1"/>
  <c r="G48"/>
  <c r="G91" i="38"/>
  <c r="Q89" s="1"/>
  <c r="N89" s="1"/>
  <c r="I87" s="1"/>
  <c r="H87" s="1"/>
  <c r="H96" i="5" s="1"/>
  <c r="G96"/>
  <c r="G71" i="38"/>
  <c r="Q69" s="1"/>
  <c r="N69" s="1"/>
  <c r="I67" s="1"/>
  <c r="H67" s="1"/>
  <c r="H92" i="5" s="1"/>
  <c r="G92"/>
  <c r="G41" i="38"/>
  <c r="N39" s="1"/>
  <c r="Q39" s="1"/>
  <c r="I37" s="1"/>
  <c r="H37" s="1"/>
  <c r="H85" i="5" s="1"/>
  <c r="G85"/>
  <c r="G21" i="38"/>
  <c r="N19" s="1"/>
  <c r="Q19" s="1"/>
  <c r="I17" s="1"/>
  <c r="H17" s="1"/>
  <c r="H81" i="5" s="1"/>
  <c r="G81"/>
  <c r="G56" i="36"/>
  <c r="N54" s="1"/>
  <c r="Q54" s="1"/>
  <c r="I52" s="1"/>
  <c r="H52" s="1"/>
  <c r="H51" i="5" s="1"/>
  <c r="G51"/>
  <c r="G51" i="35"/>
  <c r="Q49" s="1"/>
  <c r="N49" s="1"/>
  <c r="I47" s="1"/>
  <c r="H47" s="1"/>
  <c r="H35" i="5" s="1"/>
  <c r="G35"/>
  <c r="G56" i="35"/>
  <c r="Q54" s="1"/>
  <c r="N54" s="1"/>
  <c r="I52" s="1"/>
  <c r="H52" s="1"/>
  <c r="H36" i="5" s="1"/>
  <c r="G36"/>
  <c r="G101" i="36"/>
  <c r="Q99" s="1"/>
  <c r="N99" s="1"/>
  <c r="I97" s="1"/>
  <c r="H97" s="1"/>
  <c r="H61" i="5" s="1"/>
  <c r="G61"/>
  <c r="G26" i="36"/>
  <c r="N24" s="1"/>
  <c r="Q24" s="1"/>
  <c r="I22" s="1"/>
  <c r="H22" s="1"/>
  <c r="H45" i="5" s="1"/>
  <c r="G45"/>
  <c r="G36" i="35"/>
  <c r="N34" s="1"/>
  <c r="Q34" s="1"/>
  <c r="I32" s="1"/>
  <c r="H32" s="1"/>
  <c r="H31" i="5" s="1"/>
  <c r="G31"/>
  <c r="G71" i="37"/>
  <c r="N69" s="1"/>
  <c r="I67" s="1"/>
  <c r="H67" s="1"/>
  <c r="H76" i="5" s="1"/>
  <c r="G76"/>
  <c r="G51" i="37"/>
  <c r="N49" s="1"/>
  <c r="I47" s="1"/>
  <c r="H47" s="1"/>
  <c r="H72" i="5" s="1"/>
  <c r="G72"/>
  <c r="G31" i="37"/>
  <c r="N29" s="1"/>
  <c r="I27" s="1"/>
  <c r="H27" s="1"/>
  <c r="H67" i="5" s="1"/>
  <c r="G67"/>
  <c r="G11" i="37"/>
  <c r="N9" s="1"/>
  <c r="I7" s="1"/>
  <c r="H7" s="1"/>
  <c r="H63" i="5" s="1"/>
  <c r="G63"/>
  <c r="G71" i="35"/>
  <c r="Q69" s="1"/>
  <c r="N69" s="1"/>
  <c r="I67" s="1"/>
  <c r="H67" s="1"/>
  <c r="H39" i="5" s="1"/>
  <c r="G39"/>
  <c r="G66" i="35"/>
  <c r="Q64" s="1"/>
  <c r="N64" s="1"/>
  <c r="I62" s="1"/>
  <c r="H62" s="1"/>
  <c r="H38" i="5" s="1"/>
  <c r="G38"/>
  <c r="G26" i="35"/>
  <c r="N24" s="1"/>
  <c r="Q24" s="1"/>
  <c r="I22" s="1"/>
  <c r="H22" s="1"/>
  <c r="H29" i="5" s="1"/>
  <c r="G29"/>
  <c r="G76" i="35"/>
  <c r="Q74" s="1"/>
  <c r="N74" s="1"/>
  <c r="I72" s="1"/>
  <c r="H72" s="1"/>
  <c r="H40" i="5" s="1"/>
  <c r="G40"/>
  <c r="G31" i="35"/>
  <c r="N29" s="1"/>
  <c r="Q29" s="1"/>
  <c r="I27" s="1"/>
  <c r="H27" s="1"/>
  <c r="H30" i="5" s="1"/>
  <c r="G30"/>
  <c r="G51" i="36"/>
  <c r="N49" s="1"/>
  <c r="Q49" s="1"/>
  <c r="I47" s="1"/>
  <c r="H47" s="1"/>
  <c r="H50" i="5" s="1"/>
  <c r="G50"/>
  <c r="G76" i="36"/>
  <c r="Q74" s="1"/>
  <c r="N74" s="1"/>
  <c r="I72" s="1"/>
  <c r="H72" s="1"/>
  <c r="H56" i="5" s="1"/>
  <c r="G56"/>
  <c r="G71" i="36"/>
  <c r="Q69" s="1"/>
  <c r="N69" s="1"/>
  <c r="I67" s="1"/>
  <c r="H67" s="1"/>
  <c r="H55" i="5" s="1"/>
  <c r="G55"/>
  <c r="G76" i="37"/>
  <c r="N74" s="1"/>
  <c r="I72" s="1"/>
  <c r="H72" s="1"/>
  <c r="H77" i="5" s="1"/>
  <c r="G77"/>
  <c r="G56" i="37"/>
  <c r="N54" s="1"/>
  <c r="I52" s="1"/>
  <c r="H52" s="1"/>
  <c r="H73" i="5" s="1"/>
  <c r="G73"/>
  <c r="G36" i="37"/>
  <c r="N34" s="1"/>
  <c r="I32" s="1"/>
  <c r="H32" s="1"/>
  <c r="H68" i="5" s="1"/>
  <c r="G68"/>
  <c r="G16" i="37"/>
  <c r="N14" s="1"/>
  <c r="I12" s="1"/>
  <c r="H12" s="1"/>
  <c r="H64" i="5" s="1"/>
  <c r="G64"/>
  <c r="G96" i="38"/>
  <c r="Q94" s="1"/>
  <c r="N94" s="1"/>
  <c r="I92" s="1"/>
  <c r="H92" s="1"/>
  <c r="H97" i="5" s="1"/>
  <c r="G97"/>
  <c r="G76" i="38"/>
  <c r="Q74" s="1"/>
  <c r="N74" s="1"/>
  <c r="I72" s="1"/>
  <c r="H72" s="1"/>
  <c r="H93" i="5" s="1"/>
  <c r="G93"/>
  <c r="G46" i="38"/>
  <c r="N44" s="1"/>
  <c r="Q44" s="1"/>
  <c r="I42" s="1"/>
  <c r="H42" s="1"/>
  <c r="H86" i="5" s="1"/>
  <c r="G86"/>
  <c r="G26" i="38"/>
  <c r="N24" s="1"/>
  <c r="G82" i="5"/>
  <c r="G86" i="36"/>
  <c r="Q84" s="1"/>
  <c r="N84" s="1"/>
  <c r="I82" s="1"/>
  <c r="H82" s="1"/>
  <c r="H58" i="5" s="1"/>
  <c r="G16" i="35"/>
  <c r="N14" s="1"/>
  <c r="Q14" s="1"/>
  <c r="I12" s="1"/>
  <c r="H12" s="1"/>
  <c r="H27" i="5" s="1"/>
  <c r="G27"/>
  <c r="G96" i="36"/>
  <c r="Q94" s="1"/>
  <c r="N94" s="1"/>
  <c r="I92" s="1"/>
  <c r="H92" s="1"/>
  <c r="H60" i="5" s="1"/>
  <c r="G60"/>
  <c r="G36" i="36"/>
  <c r="N34" s="1"/>
  <c r="Q34" s="1"/>
  <c r="I32" s="1"/>
  <c r="H32" s="1"/>
  <c r="H47" i="5" s="1"/>
  <c r="G47"/>
  <c r="G41" i="37"/>
  <c r="N39" s="1"/>
  <c r="I37" s="1"/>
  <c r="H37" s="1"/>
  <c r="H69" i="5" s="1"/>
  <c r="G69"/>
  <c r="G21" i="37"/>
  <c r="N19" s="1"/>
  <c r="I17" s="1"/>
  <c r="H17" s="1"/>
  <c r="H65" i="5" s="1"/>
  <c r="G65"/>
  <c r="G101" i="38"/>
  <c r="Q99" s="1"/>
  <c r="N99" s="1"/>
  <c r="I97" s="1"/>
  <c r="H97" s="1"/>
  <c r="H98" i="5" s="1"/>
  <c r="G98"/>
  <c r="G81" i="38"/>
  <c r="Q79" s="1"/>
  <c r="N79" s="1"/>
  <c r="I77" s="1"/>
  <c r="H77" s="1"/>
  <c r="H94" i="5" s="1"/>
  <c r="G94"/>
  <c r="G21" i="35"/>
  <c r="N19" s="1"/>
  <c r="Q19" s="1"/>
  <c r="I17" s="1"/>
  <c r="H17" s="1"/>
  <c r="H28" i="5" s="1"/>
  <c r="G28"/>
  <c r="G31" i="38"/>
  <c r="N29" s="1"/>
  <c r="Q29" s="1"/>
  <c r="I27" s="1"/>
  <c r="H27" s="1"/>
  <c r="H83" i="5" s="1"/>
  <c r="G83"/>
  <c r="G11" i="38"/>
  <c r="N9" s="1"/>
  <c r="Q9" s="1"/>
  <c r="I7" s="1"/>
  <c r="H7" s="1"/>
  <c r="H79" i="5" s="1"/>
  <c r="G79"/>
  <c r="G81" i="36"/>
  <c r="Q79" s="1"/>
  <c r="N79" s="1"/>
  <c r="I77" s="1"/>
  <c r="H77" s="1"/>
  <c r="H57" i="5" s="1"/>
  <c r="G57"/>
  <c r="G61" i="36"/>
  <c r="N59" s="1"/>
  <c r="Q59" s="1"/>
  <c r="I57" s="1"/>
  <c r="H57" s="1"/>
  <c r="H52" i="5" s="1"/>
  <c r="G52"/>
  <c r="G61" i="37"/>
  <c r="N59" s="1"/>
  <c r="G74" i="5"/>
  <c r="G46" i="35"/>
  <c r="Q44" s="1"/>
  <c r="N44" s="1"/>
  <c r="I42" s="1"/>
  <c r="H42" s="1"/>
  <c r="H34" i="5" s="1"/>
  <c r="G34"/>
  <c r="G11" i="36"/>
  <c r="N9" s="1"/>
  <c r="Q9" s="1"/>
  <c r="I7" s="1"/>
  <c r="H7" s="1"/>
  <c r="H42" i="5" s="1"/>
  <c r="G42"/>
  <c r="G66" i="37"/>
  <c r="N64" s="1"/>
  <c r="I62" s="1"/>
  <c r="H62" s="1"/>
  <c r="H75" i="5" s="1"/>
  <c r="G75"/>
  <c r="G46" i="37"/>
  <c r="N44" s="1"/>
  <c r="G71" i="5"/>
  <c r="G26" i="37"/>
  <c r="N24" s="1"/>
  <c r="I22" s="1"/>
  <c r="H22" s="1"/>
  <c r="H66" i="5" s="1"/>
  <c r="G66"/>
  <c r="G86" i="38"/>
  <c r="Q84" s="1"/>
  <c r="N84" s="1"/>
  <c r="I82" s="1"/>
  <c r="H82" s="1"/>
  <c r="H95" i="5" s="1"/>
  <c r="G95"/>
  <c r="G66" i="38"/>
  <c r="Q64" s="1"/>
  <c r="N64" s="1"/>
  <c r="I62" s="1"/>
  <c r="H62" s="1"/>
  <c r="H91" i="5" s="1"/>
  <c r="G91"/>
  <c r="G36" i="38"/>
  <c r="N34" s="1"/>
  <c r="Q34" s="1"/>
  <c r="I32" s="1"/>
  <c r="H32" s="1"/>
  <c r="H84" i="5" s="1"/>
  <c r="G84"/>
  <c r="G16" i="38"/>
  <c r="N14" s="1"/>
  <c r="Q14" s="1"/>
  <c r="I12" s="1"/>
  <c r="H12" s="1"/>
  <c r="H80" i="5" s="1"/>
  <c r="G80"/>
  <c r="I42" i="37"/>
  <c r="H42" s="1"/>
  <c r="H71" i="5" s="1"/>
  <c r="I57" i="37"/>
  <c r="H57" s="1"/>
  <c r="H74" i="5" s="1"/>
  <c r="I7" i="35" l="1"/>
  <c r="H7" s="1"/>
  <c r="H26" i="5" s="1"/>
  <c r="Q24" i="38"/>
  <c r="I22" s="1"/>
  <c r="H22" s="1"/>
  <c r="H82" i="5" s="1"/>
  <c r="E3" i="3"/>
  <c r="K3" i="2" l="1"/>
  <c r="C101" i="3" l="1"/>
  <c r="D24" i="5" s="1"/>
  <c r="D101" i="3"/>
  <c r="E24" i="5" s="1"/>
  <c r="E101" i="3"/>
  <c r="F24" i="5" s="1"/>
  <c r="B101" i="3"/>
  <c r="C96"/>
  <c r="D23" i="5" s="1"/>
  <c r="D96" i="3"/>
  <c r="E23" i="5" s="1"/>
  <c r="E96" i="3"/>
  <c r="F23" i="5" s="1"/>
  <c r="B96" i="3"/>
  <c r="C23" i="5" s="1"/>
  <c r="B99" i="3"/>
  <c r="Q101"/>
  <c r="P101"/>
  <c r="O101"/>
  <c r="N101"/>
  <c r="M101"/>
  <c r="L101"/>
  <c r="Q96"/>
  <c r="P96"/>
  <c r="O96"/>
  <c r="N96"/>
  <c r="M96"/>
  <c r="L96"/>
  <c r="B94"/>
  <c r="C51"/>
  <c r="D13" i="5" s="1"/>
  <c r="D51" i="3"/>
  <c r="E13" i="5" s="1"/>
  <c r="E51" i="3"/>
  <c r="F13" i="5" s="1"/>
  <c r="B51" i="3"/>
  <c r="C46"/>
  <c r="D12" i="5" s="1"/>
  <c r="D46" i="3"/>
  <c r="E12" i="5" s="1"/>
  <c r="E46" i="3"/>
  <c r="F12" i="5" s="1"/>
  <c r="B46" i="3"/>
  <c r="Q51"/>
  <c r="P51"/>
  <c r="O51"/>
  <c r="N51"/>
  <c r="M51"/>
  <c r="L51"/>
  <c r="B49"/>
  <c r="Q46"/>
  <c r="P46"/>
  <c r="O46"/>
  <c r="N46"/>
  <c r="M46"/>
  <c r="L46"/>
  <c r="B44"/>
  <c r="J47" l="1"/>
  <c r="J97"/>
  <c r="F101"/>
  <c r="C24" i="5"/>
  <c r="F46" i="3"/>
  <c r="C12" i="5"/>
  <c r="F51" i="3"/>
  <c r="C13" i="5"/>
  <c r="J92" i="3"/>
  <c r="J42"/>
  <c r="F96"/>
  <c r="G12" i="5" l="1"/>
  <c r="G24"/>
  <c r="G23"/>
  <c r="G13"/>
  <c r="D91" i="3" l="1"/>
  <c r="E22" i="5" s="1"/>
  <c r="E91" i="3"/>
  <c r="F22" i="5" s="1"/>
  <c r="D86" i="3"/>
  <c r="E21" i="5" s="1"/>
  <c r="E86" i="3"/>
  <c r="F21" i="5" s="1"/>
  <c r="D41" i="3"/>
  <c r="E11" i="5" s="1"/>
  <c r="E41" i="3"/>
  <c r="F11" i="5" s="1"/>
  <c r="D36" i="3"/>
  <c r="E10" i="5" s="1"/>
  <c r="E36" i="3"/>
  <c r="F10" i="5" s="1"/>
  <c r="D31" i="3"/>
  <c r="E31"/>
  <c r="F9" i="5" s="1"/>
  <c r="Q91" i="3"/>
  <c r="P91"/>
  <c r="O91"/>
  <c r="N91"/>
  <c r="M91"/>
  <c r="L91"/>
  <c r="B89"/>
  <c r="Q86"/>
  <c r="P86"/>
  <c r="O86"/>
  <c r="N86"/>
  <c r="M86"/>
  <c r="L86"/>
  <c r="B84"/>
  <c r="Q41"/>
  <c r="P41"/>
  <c r="O41"/>
  <c r="N41"/>
  <c r="M41"/>
  <c r="L41"/>
  <c r="B39"/>
  <c r="Q36"/>
  <c r="P36"/>
  <c r="O36"/>
  <c r="N36"/>
  <c r="M36"/>
  <c r="L36"/>
  <c r="B34"/>
  <c r="Q31"/>
  <c r="P31"/>
  <c r="O31"/>
  <c r="N31"/>
  <c r="M31"/>
  <c r="L31"/>
  <c r="B29"/>
  <c r="J37" l="1"/>
  <c r="J32"/>
  <c r="J87"/>
  <c r="E9" i="5"/>
  <c r="J82" i="3"/>
  <c r="J27"/>
  <c r="B31" l="1"/>
  <c r="C31"/>
  <c r="D9" i="5" s="1"/>
  <c r="B36" i="3"/>
  <c r="C36"/>
  <c r="D10" i="5" s="1"/>
  <c r="B41" i="3"/>
  <c r="C41"/>
  <c r="D11" i="5" s="1"/>
  <c r="B86" i="3"/>
  <c r="C86"/>
  <c r="D21" i="5" s="1"/>
  <c r="B91" i="3"/>
  <c r="C91"/>
  <c r="D22" i="5" s="1"/>
  <c r="C22" l="1"/>
  <c r="F91" i="3"/>
  <c r="F41"/>
  <c r="C11" i="5"/>
  <c r="C9"/>
  <c r="F31" i="3"/>
  <c r="F86"/>
  <c r="C21" i="5"/>
  <c r="C10"/>
  <c r="F36" i="3"/>
  <c r="G21" i="5" l="1"/>
  <c r="G22"/>
  <c r="G9"/>
  <c r="G10"/>
  <c r="G11"/>
  <c r="D81" i="3" l="1"/>
  <c r="E20" i="5" s="1"/>
  <c r="E81" i="3"/>
  <c r="F20" i="5" s="1"/>
  <c r="D76" i="3"/>
  <c r="E19" i="5" s="1"/>
  <c r="E76" i="3"/>
  <c r="F19" i="5" s="1"/>
  <c r="Q81" i="3"/>
  <c r="P81"/>
  <c r="O81"/>
  <c r="N81"/>
  <c r="M81"/>
  <c r="L81"/>
  <c r="B79"/>
  <c r="Q76"/>
  <c r="P76"/>
  <c r="O76"/>
  <c r="N76"/>
  <c r="M76"/>
  <c r="L76"/>
  <c r="B74"/>
  <c r="D71"/>
  <c r="E71"/>
  <c r="D66"/>
  <c r="E66"/>
  <c r="D61"/>
  <c r="E61"/>
  <c r="D56"/>
  <c r="E56"/>
  <c r="D26"/>
  <c r="E26"/>
  <c r="D21"/>
  <c r="E21"/>
  <c r="D16"/>
  <c r="E16"/>
  <c r="C11"/>
  <c r="D11"/>
  <c r="E11"/>
  <c r="B11"/>
  <c r="J77" l="1"/>
  <c r="J72"/>
  <c r="C56" l="1"/>
  <c r="B56"/>
  <c r="C81" l="1"/>
  <c r="D20" i="5" s="1"/>
  <c r="B81" i="3"/>
  <c r="C76"/>
  <c r="D19" i="5" s="1"/>
  <c r="B76" i="3"/>
  <c r="C71"/>
  <c r="B71"/>
  <c r="C26"/>
  <c r="B26"/>
  <c r="C21"/>
  <c r="B21"/>
  <c r="B66" l="1"/>
  <c r="C17" i="5" s="1"/>
  <c r="F76" i="3"/>
  <c r="C19" i="5"/>
  <c r="C20"/>
  <c r="F81" i="3"/>
  <c r="C66"/>
  <c r="D17" i="5" s="1"/>
  <c r="E18"/>
  <c r="F18"/>
  <c r="E17"/>
  <c r="F17"/>
  <c r="E16"/>
  <c r="F16"/>
  <c r="E15"/>
  <c r="F15"/>
  <c r="E8"/>
  <c r="F8"/>
  <c r="E7"/>
  <c r="F7"/>
  <c r="E6"/>
  <c r="F6"/>
  <c r="D5"/>
  <c r="E5"/>
  <c r="F5"/>
  <c r="C5"/>
  <c r="C15"/>
  <c r="D18"/>
  <c r="C18"/>
  <c r="B61" i="3"/>
  <c r="C16" i="5" s="1"/>
  <c r="D8"/>
  <c r="C8"/>
  <c r="D7"/>
  <c r="C7"/>
  <c r="B69" i="3"/>
  <c r="B64"/>
  <c r="B59"/>
  <c r="B54"/>
  <c r="B24"/>
  <c r="B19"/>
  <c r="B14"/>
  <c r="B9"/>
  <c r="Q71"/>
  <c r="P71"/>
  <c r="O71"/>
  <c r="N71"/>
  <c r="M71"/>
  <c r="L71"/>
  <c r="Q66"/>
  <c r="P66"/>
  <c r="O66"/>
  <c r="N66"/>
  <c r="M66"/>
  <c r="L66"/>
  <c r="Q61"/>
  <c r="P61"/>
  <c r="O61"/>
  <c r="N61"/>
  <c r="M61"/>
  <c r="L61"/>
  <c r="Q56"/>
  <c r="P56"/>
  <c r="O56"/>
  <c r="N56"/>
  <c r="M56"/>
  <c r="L56"/>
  <c r="Q21"/>
  <c r="P21"/>
  <c r="O21"/>
  <c r="N21"/>
  <c r="M21"/>
  <c r="L21"/>
  <c r="Q16"/>
  <c r="P16"/>
  <c r="O16"/>
  <c r="N16"/>
  <c r="M16"/>
  <c r="L16"/>
  <c r="Q11"/>
  <c r="P11"/>
  <c r="O11"/>
  <c r="N11"/>
  <c r="M11"/>
  <c r="L11"/>
  <c r="Q26"/>
  <c r="P26"/>
  <c r="O26"/>
  <c r="N26"/>
  <c r="M26"/>
  <c r="L26"/>
  <c r="G6"/>
  <c r="E7"/>
  <c r="D14" i="1"/>
  <c r="J17" i="3"/>
  <c r="D15" i="5"/>
  <c r="G101" i="3" l="1"/>
  <c r="Q99" s="1"/>
  <c r="N99" s="1"/>
  <c r="I97" s="1"/>
  <c r="H97" s="1"/>
  <c r="H24" i="5" s="1"/>
  <c r="G51" i="3"/>
  <c r="N49" s="1"/>
  <c r="Q49" s="1"/>
  <c r="G46"/>
  <c r="N44" s="1"/>
  <c r="Q44" s="1"/>
  <c r="G96"/>
  <c r="Q94" s="1"/>
  <c r="N94" s="1"/>
  <c r="I92" s="1"/>
  <c r="H92" s="1"/>
  <c r="H23" i="5" s="1"/>
  <c r="G91" i="3"/>
  <c r="Q89" s="1"/>
  <c r="N89" s="1"/>
  <c r="I87" s="1"/>
  <c r="H87" s="1"/>
  <c r="H22" i="5" s="1"/>
  <c r="G36" i="3"/>
  <c r="N34" s="1"/>
  <c r="Q34" s="1"/>
  <c r="G41"/>
  <c r="N39" s="1"/>
  <c r="Q39" s="1"/>
  <c r="G31"/>
  <c r="N29" s="1"/>
  <c r="Q29" s="1"/>
  <c r="G86"/>
  <c r="Q84" s="1"/>
  <c r="N84" s="1"/>
  <c r="I82" s="1"/>
  <c r="H82" s="1"/>
  <c r="H21" i="5" s="1"/>
  <c r="J67" i="3"/>
  <c r="J62"/>
  <c r="J57"/>
  <c r="J22"/>
  <c r="J12"/>
  <c r="G20" i="5"/>
  <c r="G81" i="3"/>
  <c r="Q79" s="1"/>
  <c r="N79" s="1"/>
  <c r="I77" s="1"/>
  <c r="H77" s="1"/>
  <c r="H20" i="5" s="1"/>
  <c r="C16" i="3"/>
  <c r="D6" i="5" s="1"/>
  <c r="G19"/>
  <c r="G76" i="3"/>
  <c r="Q74" s="1"/>
  <c r="N74" s="1"/>
  <c r="I72" s="1"/>
  <c r="H72" s="1"/>
  <c r="H19" i="5" s="1"/>
  <c r="B16" i="3"/>
  <c r="C6" i="5" s="1"/>
  <c r="C61" i="3"/>
  <c r="D16" i="5" s="1"/>
  <c r="J52" i="3"/>
  <c r="J7"/>
  <c r="F56"/>
  <c r="G56" s="1"/>
  <c r="Q54" s="1"/>
  <c r="N54" s="1"/>
  <c r="F26"/>
  <c r="G8" i="5" s="1"/>
  <c r="F66" i="3"/>
  <c r="F71"/>
  <c r="F21"/>
  <c r="F11"/>
  <c r="I27" l="1"/>
  <c r="H27" s="1"/>
  <c r="H9" i="5" s="1"/>
  <c r="I52" i="3"/>
  <c r="H52" s="1"/>
  <c r="H15" i="5" s="1"/>
  <c r="I42" i="3"/>
  <c r="H42" s="1"/>
  <c r="H12" i="5" s="1"/>
  <c r="I37" i="3"/>
  <c r="H37" s="1"/>
  <c r="H11" i="5" s="1"/>
  <c r="I47" i="3"/>
  <c r="H47" s="1"/>
  <c r="H13" i="5" s="1"/>
  <c r="I32" i="3"/>
  <c r="H32" s="1"/>
  <c r="H10" i="5" s="1"/>
  <c r="F61" i="3"/>
  <c r="G61" s="1"/>
  <c r="Q59" s="1"/>
  <c r="N59" s="1"/>
  <c r="I57" s="1"/>
  <c r="H57" s="1"/>
  <c r="H16" i="5" s="1"/>
  <c r="F16" i="3"/>
  <c r="G6" i="5" s="1"/>
  <c r="G15"/>
  <c r="G26" i="3"/>
  <c r="N24" s="1"/>
  <c r="Q24" s="1"/>
  <c r="I22" s="1"/>
  <c r="H22" s="1"/>
  <c r="H8" i="5" s="1"/>
  <c r="G18"/>
  <c r="G71" i="3"/>
  <c r="Q69" s="1"/>
  <c r="N69" s="1"/>
  <c r="I67" s="1"/>
  <c r="H67" s="1"/>
  <c r="H18" i="5" s="1"/>
  <c r="G17"/>
  <c r="G66" i="3"/>
  <c r="Q64" s="1"/>
  <c r="N64" s="1"/>
  <c r="I62" s="1"/>
  <c r="H62" s="1"/>
  <c r="H17" i="5" s="1"/>
  <c r="G21" i="3"/>
  <c r="N19" s="1"/>
  <c r="G7" i="5"/>
  <c r="G5"/>
  <c r="G11" i="3"/>
  <c r="N9" s="1"/>
  <c r="G16" l="1"/>
  <c r="N14" s="1"/>
  <c r="Q14" s="1"/>
  <c r="I12" s="1"/>
  <c r="H12" s="1"/>
  <c r="H6" i="5" s="1"/>
  <c r="G16"/>
  <c r="Q9" i="3"/>
  <c r="I7" s="1"/>
  <c r="H7" s="1"/>
  <c r="H5" i="5" s="1"/>
  <c r="Q19" i="3"/>
  <c r="I17" s="1"/>
  <c r="H17" s="1"/>
  <c r="H7" i="5" s="1"/>
</calcChain>
</file>

<file path=xl/comments1.xml><?xml version="1.0" encoding="utf-8"?>
<comments xmlns="http://schemas.openxmlformats.org/spreadsheetml/2006/main">
  <authors>
    <author>MarKos</author>
    <author>Savona</author>
  </authors>
  <commentList>
    <comment ref="B77" authorId="0">
      <text>
        <r>
          <rPr>
            <b/>
            <sz val="9"/>
            <color indexed="81"/>
            <rFont val="Tahoma"/>
            <family val="2"/>
            <charset val="238"/>
          </rPr>
          <t>MarKos:</t>
        </r>
        <r>
          <rPr>
            <sz val="9"/>
            <color indexed="81"/>
            <rFont val="Tahoma"/>
            <family val="2"/>
            <charset val="238"/>
          </rPr>
          <t xml:space="preserve">
Dowóz odpadów na teren Zakładu</t>
        </r>
      </text>
    </comment>
    <comment ref="B81" authorId="0">
      <text>
        <r>
          <rPr>
            <b/>
            <sz val="9"/>
            <color indexed="81"/>
            <rFont val="Tahoma"/>
            <family val="2"/>
            <charset val="238"/>
          </rPr>
          <t>MarKos:</t>
        </r>
        <r>
          <rPr>
            <sz val="9"/>
            <color indexed="81"/>
            <rFont val="Tahoma"/>
            <family val="2"/>
            <charset val="238"/>
          </rPr>
          <t xml:space="preserve">
Dowóz osadów na teren Zakładu</t>
        </r>
      </text>
    </comment>
    <comment ref="B83" authorId="1">
      <text>
        <r>
          <rPr>
            <b/>
            <sz val="9"/>
            <color indexed="81"/>
            <rFont val="Tahoma"/>
            <family val="2"/>
            <charset val="238"/>
          </rPr>
          <t>Savona:</t>
        </r>
        <r>
          <rPr>
            <sz val="9"/>
            <color indexed="81"/>
            <rFont val="Tahoma"/>
            <family val="2"/>
            <charset val="238"/>
          </rPr>
          <t xml:space="preserve">
wywóz żużli i pozostałości</t>
        </r>
      </text>
    </comment>
    <comment ref="B85" authorId="0">
      <text>
        <r>
          <rPr>
            <b/>
            <sz val="9"/>
            <color indexed="81"/>
            <rFont val="Tahoma"/>
            <family val="2"/>
            <charset val="238"/>
          </rPr>
          <t>MarKos:</t>
        </r>
        <r>
          <rPr>
            <sz val="9"/>
            <color indexed="81"/>
            <rFont val="Tahoma"/>
            <family val="2"/>
            <charset val="238"/>
          </rPr>
          <t xml:space="preserve">
Dowóz oleju opałowego i reagentów na teren Zakładu</t>
        </r>
      </text>
    </comment>
    <comment ref="B89" authorId="0">
      <text>
        <r>
          <rPr>
            <b/>
            <sz val="9"/>
            <color indexed="81"/>
            <rFont val="Tahoma"/>
            <family val="2"/>
            <charset val="238"/>
          </rPr>
          <t>MarKos:</t>
        </r>
        <r>
          <rPr>
            <sz val="9"/>
            <color indexed="81"/>
            <rFont val="Tahoma"/>
            <family val="2"/>
            <charset val="238"/>
          </rPr>
          <t xml:space="preserve">
Przyjazd samochodów osobowych pracowaników</t>
        </r>
      </text>
    </comment>
    <comment ref="B93" authorId="0">
      <text>
        <r>
          <rPr>
            <b/>
            <sz val="9"/>
            <color indexed="81"/>
            <rFont val="Tahoma"/>
            <family val="2"/>
            <charset val="238"/>
          </rPr>
          <t>MarKos:</t>
        </r>
        <r>
          <rPr>
            <sz val="9"/>
            <color indexed="81"/>
            <rFont val="Tahoma"/>
            <family val="2"/>
            <charset val="238"/>
          </rPr>
          <t xml:space="preserve">
Wywóz pyłów, pozostałości oraz żużli z terenu Zakładu</t>
        </r>
      </text>
    </comment>
    <comment ref="B95" authorId="0">
      <text>
        <r>
          <rPr>
            <b/>
            <sz val="9"/>
            <color indexed="81"/>
            <rFont val="Tahoma"/>
            <family val="2"/>
            <charset val="238"/>
          </rPr>
          <t>MarKos:</t>
        </r>
        <r>
          <rPr>
            <sz val="9"/>
            <color indexed="81"/>
            <rFont val="Tahoma"/>
            <family val="2"/>
            <charset val="238"/>
          </rPr>
          <t xml:space="preserve">
transport wewnętrzny biomasy</t>
        </r>
      </text>
    </comment>
    <comment ref="B99" authorId="0">
      <text>
        <r>
          <rPr>
            <b/>
            <sz val="9"/>
            <color indexed="81"/>
            <rFont val="Tahoma"/>
            <family val="2"/>
            <charset val="238"/>
          </rPr>
          <t>MarKos:</t>
        </r>
        <r>
          <rPr>
            <sz val="9"/>
            <color indexed="81"/>
            <rFont val="Tahoma"/>
            <family val="2"/>
            <charset val="238"/>
          </rPr>
          <t xml:space="preserve">
Transort podajnikami wewnątrz Zakładu osadów wysuszonych i żużli</t>
        </r>
      </text>
    </comment>
  </commentList>
</comments>
</file>

<file path=xl/sharedStrings.xml><?xml version="1.0" encoding="utf-8"?>
<sst xmlns="http://schemas.openxmlformats.org/spreadsheetml/2006/main" count="1823" uniqueCount="339">
  <si>
    <t>t - czas operacji</t>
  </si>
  <si>
    <t>Lwn - poziom dla danej operacji</t>
  </si>
  <si>
    <t>opis</t>
  </si>
  <si>
    <t>s</t>
  </si>
  <si>
    <t>T - czas oceny</t>
  </si>
  <si>
    <t>10^0,1Lwn</t>
  </si>
  <si>
    <t>dzień</t>
  </si>
  <si>
    <t>noc</t>
  </si>
  <si>
    <t>dach</t>
  </si>
  <si>
    <t>wysokość [m]</t>
  </si>
  <si>
    <t>Współrzędne punktów obrysów obiektów</t>
  </si>
  <si>
    <t>x1</t>
  </si>
  <si>
    <t>y1</t>
  </si>
  <si>
    <t>x2</t>
  </si>
  <si>
    <t>y2</t>
  </si>
  <si>
    <t>linia 1</t>
  </si>
  <si>
    <t>linia 2</t>
  </si>
  <si>
    <t>linia 3</t>
  </si>
  <si>
    <t>linia 4</t>
  </si>
  <si>
    <t>linia 5</t>
  </si>
  <si>
    <t>linia 6</t>
  </si>
  <si>
    <t>linia 7</t>
  </si>
  <si>
    <t>linia 8</t>
  </si>
  <si>
    <t>linia 9</t>
  </si>
  <si>
    <t>linia 10</t>
  </si>
  <si>
    <t>linia 11</t>
  </si>
  <si>
    <t>linia 12</t>
  </si>
  <si>
    <t>linia 13</t>
  </si>
  <si>
    <t>linia 14</t>
  </si>
  <si>
    <t>linia 15</t>
  </si>
  <si>
    <t>linia 16</t>
  </si>
  <si>
    <t>linia 17</t>
  </si>
  <si>
    <t>linia 18</t>
  </si>
  <si>
    <t>linia 19</t>
  </si>
  <si>
    <t>linia 20</t>
  </si>
  <si>
    <t>Współrzędne punktów emitorów punktowych</t>
  </si>
  <si>
    <t>L</t>
  </si>
  <si>
    <t>T =</t>
  </si>
  <si>
    <t>Założenia</t>
  </si>
  <si>
    <t>h</t>
  </si>
  <si>
    <t>na  12 h</t>
  </si>
  <si>
    <t>Ilość godzin pracy</t>
  </si>
  <si>
    <t>w ciągu najgorszych 8-miu godzin dnia</t>
  </si>
  <si>
    <t>Prędkość na terenie zakładu</t>
  </si>
  <si>
    <t>km/h</t>
  </si>
  <si>
    <t>Czas pokonania odcinka</t>
  </si>
  <si>
    <t>to</t>
  </si>
  <si>
    <t>m/s</t>
  </si>
  <si>
    <t>start (lekkie)</t>
  </si>
  <si>
    <t>hamowanie  (lekkie)</t>
  </si>
  <si>
    <t>jazda po terenie (lekkie)</t>
  </si>
  <si>
    <t>ilość zdarzeń</t>
  </si>
  <si>
    <t>start (ciężki)</t>
  </si>
  <si>
    <t>hamowanie  (ciężki)</t>
  </si>
  <si>
    <t>jazda po terenie (ciężki)</t>
  </si>
  <si>
    <t>Wjazd</t>
  </si>
  <si>
    <t>Wyjazd</t>
  </si>
  <si>
    <t>Źródła Punktowe</t>
  </si>
  <si>
    <t>Źródła Budynki</t>
  </si>
  <si>
    <t>natężenie dźwięku</t>
  </si>
  <si>
    <t>Źródła Liniowe - pojazd zewnętrzny</t>
  </si>
  <si>
    <t>ZRÓDŁA LINIOWE - POJAZDY ZEWNĘTRZNE</t>
  </si>
  <si>
    <t>ZRÓDŁA BUDYNKI</t>
  </si>
  <si>
    <t>ZRÓDŁA PUNKTOWE</t>
  </si>
  <si>
    <t>linia 21</t>
  </si>
  <si>
    <t>linia 22</t>
  </si>
  <si>
    <t>linia 23</t>
  </si>
  <si>
    <t>linia 24</t>
  </si>
  <si>
    <t>Symbol emitora</t>
  </si>
  <si>
    <t>długość [m]</t>
  </si>
  <si>
    <t>Czas twania operacji obliczeniach zostanie pomnożona przez liczbę samochodów na godzinę i ilość godzin</t>
  </si>
  <si>
    <t>Operacja</t>
  </si>
  <si>
    <t>Moc akustyczna</t>
  </si>
  <si>
    <t>czas operacji</t>
  </si>
  <si>
    <t>[s]</t>
  </si>
  <si>
    <t>hamowanie (lekkie)</t>
  </si>
  <si>
    <t>zależy od dł. drogi</t>
  </si>
  <si>
    <t>start (ciężkie)</t>
  </si>
  <si>
    <t>hamowanie (ciężkie)</t>
  </si>
  <si>
    <t>jazda po terenie (ciężkie)</t>
  </si>
  <si>
    <r>
      <rPr>
        <b/>
        <sz val="11"/>
        <color indexed="8"/>
        <rFont val="Czcionka tekstu podstawowego"/>
        <charset val="238"/>
      </rPr>
      <t xml:space="preserve">Tabela: </t>
    </r>
    <r>
      <rPr>
        <sz val="11"/>
        <color theme="1"/>
        <rFont val="Czcionka tekstu podstawowego"/>
        <family val="2"/>
        <charset val="238"/>
      </rPr>
      <t>Poziomy mocy akustycznej pojazdów samochodowych.</t>
    </r>
  </si>
  <si>
    <r>
      <t>L</t>
    </r>
    <r>
      <rPr>
        <b/>
        <vertAlign val="subscript"/>
        <sz val="10"/>
        <color indexed="8"/>
        <rFont val="Calibri"/>
        <family val="2"/>
        <charset val="238"/>
      </rPr>
      <t>AW</t>
    </r>
    <r>
      <rPr>
        <b/>
        <sz val="10"/>
        <color indexed="8"/>
        <rFont val="Calibri"/>
        <family val="2"/>
        <charset val="238"/>
      </rPr>
      <t>, dB</t>
    </r>
  </si>
  <si>
    <t>poziom mocy akustycznej</t>
  </si>
  <si>
    <t>Obrys Przedsięwzięcia</t>
  </si>
  <si>
    <t>Komin</t>
  </si>
  <si>
    <t>ściana PN</t>
  </si>
  <si>
    <t>ściana W</t>
  </si>
  <si>
    <t>ściana PD</t>
  </si>
  <si>
    <t>ściana Z</t>
  </si>
  <si>
    <t>GZ</t>
  </si>
  <si>
    <t>Źródła Liniowe - transport wewnętrzny</t>
  </si>
  <si>
    <t xml:space="preserve">Ilość samochodów ciężkich - </t>
  </si>
  <si>
    <t>Grunt</t>
  </si>
  <si>
    <t>G</t>
  </si>
  <si>
    <t>Grunt płaski</t>
  </si>
  <si>
    <t>m2</t>
  </si>
  <si>
    <t>Grunt porowaty</t>
  </si>
  <si>
    <t>Transport wewnętrzny</t>
  </si>
  <si>
    <t>WW</t>
  </si>
  <si>
    <t>Wózek widłowy w budynku ITPO</t>
  </si>
  <si>
    <t>ŁK</t>
  </si>
  <si>
    <t>Ładowarka w węźle waloryzacji żużla</t>
  </si>
  <si>
    <t>DOK</t>
  </si>
  <si>
    <t>Dowóz odpadów - dojazd - współrzędne</t>
  </si>
  <si>
    <t>Dowóz odpadów - dojazd - długości [m]</t>
  </si>
  <si>
    <t>Dowóz odpadów - wyjazd - współrzędne</t>
  </si>
  <si>
    <t>Dowóz odpadów - wyjazd - długość [m]</t>
  </si>
  <si>
    <t>DOŚ</t>
  </si>
  <si>
    <t>Dowóz osadów - dojazd - współrzędne</t>
  </si>
  <si>
    <t>Dowóz osadów - dojazd - długości [m]</t>
  </si>
  <si>
    <t>Dowóz osadów - wyjazd - współrzędne</t>
  </si>
  <si>
    <t>Dowóz osadów - wyjazd - długość [m]</t>
  </si>
  <si>
    <t>DR</t>
  </si>
  <si>
    <t>Dowóz reagentów - dojazd - współrzędne</t>
  </si>
  <si>
    <t>Dowóz reagentów - dojazd - długości [m]</t>
  </si>
  <si>
    <t>Dowóz reagentów - wyjazd - współrzędne</t>
  </si>
  <si>
    <t>Dowóz reagentów - wyjazd - długość [m]</t>
  </si>
  <si>
    <t>SO</t>
  </si>
  <si>
    <t>Samochody osobowe - dojazd - współrzędne</t>
  </si>
  <si>
    <t>Samochody osobowe - dojazd - długości [m]</t>
  </si>
  <si>
    <t>Samochody osobowe - wyjazd - współrzędne</t>
  </si>
  <si>
    <t>Samochody osobowe - wyjazd - długość [m]</t>
  </si>
  <si>
    <t>Dowóz odpadów</t>
  </si>
  <si>
    <t>DOKD.1</t>
  </si>
  <si>
    <t>DOKD.2</t>
  </si>
  <si>
    <t>DOKD.3</t>
  </si>
  <si>
    <t>DOKD.4</t>
  </si>
  <si>
    <t>DOKD.5</t>
  </si>
  <si>
    <t>DOKD.6</t>
  </si>
  <si>
    <t>DOKD.7</t>
  </si>
  <si>
    <t>DOKD.8</t>
  </si>
  <si>
    <t>DOKD.9</t>
  </si>
  <si>
    <t>DOKW.1</t>
  </si>
  <si>
    <t>DOKW.2</t>
  </si>
  <si>
    <t>DOKW.3</t>
  </si>
  <si>
    <t>DOKW.4</t>
  </si>
  <si>
    <t>DOKW.5</t>
  </si>
  <si>
    <t>DOKW.6</t>
  </si>
  <si>
    <t>DOKW.7</t>
  </si>
  <si>
    <t>DOKW.8</t>
  </si>
  <si>
    <t>DOKW.9</t>
  </si>
  <si>
    <t>DOKW.10</t>
  </si>
  <si>
    <t>Dowóz osadów</t>
  </si>
  <si>
    <t>DOŚD.1</t>
  </si>
  <si>
    <t>DOŚD.2</t>
  </si>
  <si>
    <t>DOŚD.3</t>
  </si>
  <si>
    <t>DOŚD.4</t>
  </si>
  <si>
    <t>DOŚD.5</t>
  </si>
  <si>
    <t>DOŚD.6</t>
  </si>
  <si>
    <t>DOŚW.1</t>
  </si>
  <si>
    <t>DOŚW.2</t>
  </si>
  <si>
    <t>DOŚW.3</t>
  </si>
  <si>
    <t>DOŚW.4</t>
  </si>
  <si>
    <t>DOŚW.5</t>
  </si>
  <si>
    <t>DOŚW.6</t>
  </si>
  <si>
    <t>DOŚW.7</t>
  </si>
  <si>
    <t>DOŚW.8</t>
  </si>
  <si>
    <t>Dowóz reagentów</t>
  </si>
  <si>
    <t>DRD.1</t>
  </si>
  <si>
    <t>DRD.2</t>
  </si>
  <si>
    <t>DRD.3</t>
  </si>
  <si>
    <t>DRD.4</t>
  </si>
  <si>
    <t>DRD.5</t>
  </si>
  <si>
    <t>DRD.6</t>
  </si>
  <si>
    <t>DRD.7</t>
  </si>
  <si>
    <t>DRD.8</t>
  </si>
  <si>
    <t>DRD.9</t>
  </si>
  <si>
    <t>DRW.1</t>
  </si>
  <si>
    <t>DRW.2</t>
  </si>
  <si>
    <t>DRW.3</t>
  </si>
  <si>
    <t>DRW.4</t>
  </si>
  <si>
    <t>DRW.5</t>
  </si>
  <si>
    <t>DRW.6</t>
  </si>
  <si>
    <t>DRW.7</t>
  </si>
  <si>
    <t>DRW.8</t>
  </si>
  <si>
    <t>DRD.10</t>
  </si>
  <si>
    <t>DRD.11</t>
  </si>
  <si>
    <t>SOD.1</t>
  </si>
  <si>
    <t>SOD.2</t>
  </si>
  <si>
    <t>SOD.3</t>
  </si>
  <si>
    <t>SOD.4</t>
  </si>
  <si>
    <t>SOD.5</t>
  </si>
  <si>
    <t>SOD.6</t>
  </si>
  <si>
    <t>SOD.7</t>
  </si>
  <si>
    <t>SOW.1</t>
  </si>
  <si>
    <t>SOW.2</t>
  </si>
  <si>
    <t>SOW.3</t>
  </si>
  <si>
    <t>SOW.4</t>
  </si>
  <si>
    <t>SOW.5</t>
  </si>
  <si>
    <t>SOW.6</t>
  </si>
  <si>
    <t>SOW.7</t>
  </si>
  <si>
    <t>Samochody osobowe</t>
  </si>
  <si>
    <t>DOKD</t>
  </si>
  <si>
    <t>DOKW</t>
  </si>
  <si>
    <t>Dowóz odpadów – wjazd (tylko pora dzienna)</t>
  </si>
  <si>
    <t>Dowóz odpadów – wyjazd (tylko pora dzienna)</t>
  </si>
  <si>
    <t>Dowóz osadów – wyjazd (tylko pora dzienna)</t>
  </si>
  <si>
    <t>DOŚD</t>
  </si>
  <si>
    <t>DOŚW</t>
  </si>
  <si>
    <t>Dowóz osadów – wjazd (tylko pora dzienna)</t>
  </si>
  <si>
    <t>Dowóz reagentów – wjazd (tylko pora dzienna)</t>
  </si>
  <si>
    <t>DRD</t>
  </si>
  <si>
    <t>DRW</t>
  </si>
  <si>
    <t>Dowóz reagentów – wyjazd (tylko pora dzienna)</t>
  </si>
  <si>
    <t>Samochody osobowe – wjazd (tylko pora dzienna)</t>
  </si>
  <si>
    <t>SOD</t>
  </si>
  <si>
    <t>Samochody osobowe – wyjazd (tylko pora dzienna)</t>
  </si>
  <si>
    <t>SOW</t>
  </si>
  <si>
    <t>Wywóz pyłów i pozostałości oraz żużli</t>
  </si>
  <si>
    <t>WPPZD.1</t>
  </si>
  <si>
    <t>WPPZD.2</t>
  </si>
  <si>
    <t>WPPZD.3</t>
  </si>
  <si>
    <t>WPPZD.4</t>
  </si>
  <si>
    <t>WPPZD.5</t>
  </si>
  <si>
    <t>WPPZD.6</t>
  </si>
  <si>
    <t>WPPZD.7</t>
  </si>
  <si>
    <t>WPPZD.8</t>
  </si>
  <si>
    <t>WPPZD.9</t>
  </si>
  <si>
    <t>WPPZD.10</t>
  </si>
  <si>
    <t>WPPZD.11</t>
  </si>
  <si>
    <t>WPPZW.1</t>
  </si>
  <si>
    <t>WPPZW.2</t>
  </si>
  <si>
    <t>WPPZW.3</t>
  </si>
  <si>
    <t>WPPZW.4</t>
  </si>
  <si>
    <t>WPPZW.5</t>
  </si>
  <si>
    <t>WPPZW.6</t>
  </si>
  <si>
    <t>WPPZW.7</t>
  </si>
  <si>
    <t>WPPZW.8</t>
  </si>
  <si>
    <t>WPPZ</t>
  </si>
  <si>
    <t>Wywóz pyłów i pozostałości oraz żużli - dojazd - współrzędne</t>
  </si>
  <si>
    <t>Wywóz pyłów i pozostałości oraz żużli - dojazd - długości [m]</t>
  </si>
  <si>
    <t>Wywóz pyłów i pozostałości oraz żużli - wyjazd - współrzędne</t>
  </si>
  <si>
    <t>Wywóz pyłów i pozostałości oraz żużli - wyjazd - długość [m]</t>
  </si>
  <si>
    <t>DR = WPPZ</t>
  </si>
  <si>
    <t>Wywóz pyłów i popiołów oraz żużli – wjazd (tylko pora dzienna)</t>
  </si>
  <si>
    <t>Wywóz pyłów i popiołów oraz żużli – wyjazd (tylko pora dzienna)</t>
  </si>
  <si>
    <t>WPPZD</t>
  </si>
  <si>
    <t>WPPZW</t>
  </si>
  <si>
    <t>TW</t>
  </si>
  <si>
    <t>Transport wewnętrzny osadów - współrzędne</t>
  </si>
  <si>
    <t>Transport wewnętrzny osadów - długości [m]</t>
  </si>
  <si>
    <t>Transport wewnętrzny żużli - współrzędne</t>
  </si>
  <si>
    <t>Transport wewnętrzny żużli - długość [m]</t>
  </si>
  <si>
    <t>z1</t>
  </si>
  <si>
    <t>z2</t>
  </si>
  <si>
    <t>Punkty pomiarowe</t>
  </si>
  <si>
    <t>Hala bunkra odpadów</t>
  </si>
  <si>
    <t>A-01/03</t>
  </si>
  <si>
    <t>Hala kotła i systemu oczyszczania spalin</t>
  </si>
  <si>
    <t>A-01/04</t>
  </si>
  <si>
    <t>Maszynownia</t>
  </si>
  <si>
    <t>A-01/06</t>
  </si>
  <si>
    <t>A-01/07-08</t>
  </si>
  <si>
    <t>Rozdzielnia</t>
  </si>
  <si>
    <t>Podczyszczalnia ścieków</t>
  </si>
  <si>
    <t>A-01/13</t>
  </si>
  <si>
    <t>Generator awaryjny</t>
  </si>
  <si>
    <t>A-01/18</t>
  </si>
  <si>
    <t>Stacja uzdatniania wody</t>
  </si>
  <si>
    <t>A-01/19</t>
  </si>
  <si>
    <t>Sprężarkownia</t>
  </si>
  <si>
    <t>A-01/20</t>
  </si>
  <si>
    <t>Hala zestalania popiołów (opcjonalnie)</t>
  </si>
  <si>
    <t>A-02/11A</t>
  </si>
  <si>
    <t>A-02/11B</t>
  </si>
  <si>
    <t>Magazyn zestalonych popiołów (opcjonalnie)</t>
  </si>
  <si>
    <t>A-02/11-12</t>
  </si>
  <si>
    <t>Budynek obróbki i magazynowania żużla (opcjonalnie)</t>
  </si>
  <si>
    <t>A-03</t>
  </si>
  <si>
    <t>Budynek administracyjno - socjalno - edukacyjny</t>
  </si>
  <si>
    <t>Budynek instalacji suszarni osadów ściekowych</t>
  </si>
  <si>
    <t>B-01</t>
  </si>
  <si>
    <t>B-03</t>
  </si>
  <si>
    <t>A-01/17</t>
  </si>
  <si>
    <t>Transformator</t>
  </si>
  <si>
    <t>A-01/16</t>
  </si>
  <si>
    <t>Skraplacz chłodzony powietrzem ITPO</t>
  </si>
  <si>
    <t>Skraplacz chłodzony powietrzem ISOŚ</t>
  </si>
  <si>
    <t>B-02</t>
  </si>
  <si>
    <t>A-01/10</t>
  </si>
  <si>
    <t>TI</t>
  </si>
  <si>
    <t>Obrys działek Inwestora</t>
  </si>
  <si>
    <t>Wentylator dachowy nr 1 Hali kotła</t>
  </si>
  <si>
    <t>Wentylator dachowy nr 2 Hali kotła</t>
  </si>
  <si>
    <t>HKWD1</t>
  </si>
  <si>
    <t>HKWD2</t>
  </si>
  <si>
    <t>MW1</t>
  </si>
  <si>
    <t>MW2</t>
  </si>
  <si>
    <t>RW</t>
  </si>
  <si>
    <t>SUWW</t>
  </si>
  <si>
    <t>SW</t>
  </si>
  <si>
    <t>Wentylator dachowy nr 1 Maszynowni</t>
  </si>
  <si>
    <t>Wentylator dachowy nr 2 Maszynowni</t>
  </si>
  <si>
    <t>Wentylator dachowy Rozdzielni</t>
  </si>
  <si>
    <t>Wentylator dachowy Stacji uzdatniania wody</t>
  </si>
  <si>
    <t>Wentylator dachowy Sprężarkowni</t>
  </si>
  <si>
    <t>IZPW</t>
  </si>
  <si>
    <t>Wentylator dachowy Instalacji zestalania popiołów</t>
  </si>
  <si>
    <t>BAW1</t>
  </si>
  <si>
    <t>BAW2</t>
  </si>
  <si>
    <t>SOW1</t>
  </si>
  <si>
    <t>SOW2</t>
  </si>
  <si>
    <t>Wentylator dachowy nr 1 Budynku administracyjnego</t>
  </si>
  <si>
    <t>Wentylator dachowy nr 2 Budynku administracyjnego</t>
  </si>
  <si>
    <t>Wentylator dachowy nr 1 Suszarni</t>
  </si>
  <si>
    <t>Wentylator dachowy nr 2 Suszarni</t>
  </si>
  <si>
    <t>EKRANY</t>
  </si>
  <si>
    <t>A-01a</t>
  </si>
  <si>
    <t>A-01/05</t>
  </si>
  <si>
    <t>Magazyn mocznika</t>
  </si>
  <si>
    <t>A-01/14</t>
  </si>
  <si>
    <t>Miejsce silosa pyłów z kotła</t>
  </si>
  <si>
    <t>A-01/21-22</t>
  </si>
  <si>
    <t>Część magazynowo-socjalna</t>
  </si>
  <si>
    <t>Zbiornik i pompownia ppoż</t>
  </si>
  <si>
    <t>A-01/28-29</t>
  </si>
  <si>
    <t>B-01/24</t>
  </si>
  <si>
    <t>Hala wyładunkowa osadów</t>
  </si>
  <si>
    <t>Ekrany własne</t>
  </si>
  <si>
    <t>Wysokość zabudowy</t>
  </si>
  <si>
    <t>Wiata wyładunkowa ITPO</t>
  </si>
  <si>
    <t>Ekrany zewnętrzne</t>
  </si>
  <si>
    <t>Huta Pokój - Budynek główny część północna</t>
  </si>
  <si>
    <t>Huta Pokój - Budynek główny część południowa</t>
  </si>
  <si>
    <t>Huta Pokój - Budynek przemysłowy nr 1</t>
  </si>
  <si>
    <t>Huta Pokój - Budynek przemysłowy nr 2</t>
  </si>
  <si>
    <t>Huta Pokój - Budynek przemysłowy nr 3</t>
  </si>
  <si>
    <t>Huta Pokój - Budynek przemysłowy nr 4</t>
  </si>
  <si>
    <t>Huta Pokój - Budynek przemysłowy nr 5</t>
  </si>
  <si>
    <t>HP1</t>
  </si>
  <si>
    <t>HP2</t>
  </si>
  <si>
    <t>HP3</t>
  </si>
  <si>
    <t>HP4</t>
  </si>
  <si>
    <t>HP5</t>
  </si>
  <si>
    <t>HP6</t>
  </si>
  <si>
    <t>HP7</t>
  </si>
  <si>
    <t>Współrzędne punktów pomiarowych</t>
  </si>
  <si>
    <t>PUNKTY POMIAROWE</t>
  </si>
  <si>
    <t>System oczyszczania powietrza procesowego z ISOŚ</t>
  </si>
</sst>
</file>

<file path=xl/styles.xml><?xml version="1.0" encoding="utf-8"?>
<styleSheet xmlns="http://schemas.openxmlformats.org/spreadsheetml/2006/main">
  <numFmts count="3">
    <numFmt numFmtId="43" formatCode="_-* #,##0.00\ _z_ł_-;\-* #,##0.00\ _z_ł_-;_-* &quot;-&quot;??\ _z_ł_-;_-@_-"/>
    <numFmt numFmtId="164" formatCode="#,##0.0"/>
    <numFmt numFmtId="165" formatCode="0.0"/>
  </numFmts>
  <fonts count="17">
    <font>
      <sz val="11"/>
      <color theme="1"/>
      <name val="Czcionka tekstu podstawowego"/>
      <family val="2"/>
      <charset val="238"/>
    </font>
    <font>
      <sz val="9"/>
      <color indexed="81"/>
      <name val="Tahoma"/>
      <family val="2"/>
      <charset val="238"/>
    </font>
    <font>
      <sz val="11"/>
      <name val="Czcionka tekstu podstawowego"/>
      <family val="2"/>
      <charset val="238"/>
    </font>
    <font>
      <b/>
      <sz val="9"/>
      <color indexed="81"/>
      <name val="Tahoma"/>
      <family val="2"/>
      <charset val="238"/>
    </font>
    <font>
      <b/>
      <sz val="11"/>
      <color indexed="8"/>
      <name val="Czcionka tekstu podstawowego"/>
      <charset val="238"/>
    </font>
    <font>
      <b/>
      <sz val="10"/>
      <color indexed="8"/>
      <name val="Calibri"/>
      <family val="2"/>
      <charset val="238"/>
    </font>
    <font>
      <b/>
      <vertAlign val="subscript"/>
      <sz val="10"/>
      <color indexed="8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6"/>
      <color theme="1"/>
      <name val="Czcionka tekstu podstawowego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b/>
      <sz val="11"/>
      <color rgb="FFFF0000"/>
      <name val="Czcionka tekstu podstawowego"/>
      <charset val="238"/>
    </font>
    <font>
      <sz val="10"/>
      <color rgb="FFFF0000"/>
      <name val="Calibri"/>
      <family val="2"/>
      <charset val="238"/>
      <scheme val="minor"/>
    </font>
    <font>
      <sz val="11"/>
      <color theme="1"/>
      <name val="Czcionka tekstu podstawowego"/>
      <charset val="238"/>
    </font>
    <font>
      <sz val="1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EAF1DD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DFDFDF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0" fontId="16" fillId="0" borderId="0"/>
  </cellStyleXfs>
  <cellXfs count="213">
    <xf numFmtId="0" fontId="0" fillId="0" borderId="0" xfId="0"/>
    <xf numFmtId="2" fontId="0" fillId="0" borderId="1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right"/>
    </xf>
    <xf numFmtId="0" fontId="0" fillId="0" borderId="0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9" fillId="0" borderId="0" xfId="0" applyFont="1"/>
    <xf numFmtId="43" fontId="7" fillId="0" borderId="0" xfId="1" applyFont="1"/>
    <xf numFmtId="43" fontId="7" fillId="0" borderId="4" xfId="1" applyFont="1" applyFill="1" applyBorder="1" applyAlignment="1">
      <alignment horizontal="center"/>
    </xf>
    <xf numFmtId="43" fontId="7" fillId="0" borderId="0" xfId="1" applyFont="1" applyFill="1" applyBorder="1" applyAlignment="1">
      <alignment horizontal="center"/>
    </xf>
    <xf numFmtId="0" fontId="0" fillId="0" borderId="0" xfId="0" applyAlignment="1">
      <alignment vertical="center"/>
    </xf>
    <xf numFmtId="0" fontId="9" fillId="0" borderId="0" xfId="0" applyFont="1" applyFill="1"/>
    <xf numFmtId="0" fontId="0" fillId="2" borderId="1" xfId="0" applyFill="1" applyBorder="1" applyAlignment="1">
      <alignment vertical="center"/>
    </xf>
    <xf numFmtId="0" fontId="0" fillId="0" borderId="0" xfId="0" applyFill="1" applyBorder="1"/>
    <xf numFmtId="0" fontId="0" fillId="0" borderId="0" xfId="0" applyFill="1" applyBorder="1" applyAlignment="1">
      <alignment vertical="center"/>
    </xf>
    <xf numFmtId="43" fontId="7" fillId="0" borderId="0" xfId="1" applyFont="1" applyFill="1" applyBorder="1"/>
    <xf numFmtId="0" fontId="9" fillId="0" borderId="0" xfId="0" applyFont="1" applyFill="1" applyBorder="1" applyAlignment="1">
      <alignment vertical="center"/>
    </xf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2" fillId="0" borderId="0" xfId="0" applyFont="1"/>
    <xf numFmtId="0" fontId="9" fillId="3" borderId="8" xfId="0" applyFont="1" applyFill="1" applyBorder="1" applyAlignment="1">
      <alignment vertical="center"/>
    </xf>
    <xf numFmtId="0" fontId="9" fillId="3" borderId="9" xfId="0" applyFont="1" applyFill="1" applyBorder="1" applyAlignment="1">
      <alignment vertical="center"/>
    </xf>
    <xf numFmtId="0" fontId="9" fillId="3" borderId="10" xfId="0" applyFont="1" applyFill="1" applyBorder="1" applyAlignment="1">
      <alignment vertical="center"/>
    </xf>
    <xf numFmtId="0" fontId="9" fillId="3" borderId="11" xfId="0" applyFont="1" applyFill="1" applyBorder="1" applyAlignment="1">
      <alignment vertical="center"/>
    </xf>
    <xf numFmtId="2" fontId="9" fillId="3" borderId="0" xfId="0" applyNumberFormat="1" applyFont="1" applyFill="1" applyBorder="1" applyAlignment="1">
      <alignment horizontal="center" vertical="center"/>
    </xf>
    <xf numFmtId="2" fontId="9" fillId="3" borderId="4" xfId="0" applyNumberFormat="1" applyFont="1" applyFill="1" applyBorder="1" applyAlignment="1">
      <alignment horizontal="center" vertical="center"/>
    </xf>
    <xf numFmtId="0" fontId="9" fillId="3" borderId="0" xfId="0" applyFont="1" applyFill="1"/>
    <xf numFmtId="0" fontId="0" fillId="3" borderId="0" xfId="0" applyFill="1"/>
    <xf numFmtId="2" fontId="9" fillId="3" borderId="12" xfId="0" applyNumberFormat="1" applyFont="1" applyFill="1" applyBorder="1" applyAlignment="1">
      <alignment horizontal="center" vertical="center"/>
    </xf>
    <xf numFmtId="2" fontId="9" fillId="3" borderId="2" xfId="0" applyNumberFormat="1" applyFont="1" applyFill="1" applyBorder="1" applyAlignment="1">
      <alignment horizontal="center" vertical="center"/>
    </xf>
    <xf numFmtId="2" fontId="9" fillId="3" borderId="14" xfId="0" applyNumberFormat="1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4" fontId="0" fillId="0" borderId="1" xfId="0" applyNumberFormat="1" applyFill="1" applyBorder="1" applyAlignment="1">
      <alignment horizontal="center" vertical="center"/>
    </xf>
    <xf numFmtId="0" fontId="0" fillId="4" borderId="0" xfId="0" applyFill="1"/>
    <xf numFmtId="43" fontId="7" fillId="4" borderId="0" xfId="1" applyFont="1" applyFill="1"/>
    <xf numFmtId="43" fontId="8" fillId="0" borderId="0" xfId="0" applyNumberFormat="1" applyFont="1" applyBorder="1"/>
    <xf numFmtId="43" fontId="8" fillId="0" borderId="4" xfId="0" applyNumberFormat="1" applyFont="1" applyBorder="1"/>
    <xf numFmtId="0" fontId="9" fillId="2" borderId="0" xfId="0" applyFont="1" applyFill="1"/>
    <xf numFmtId="0" fontId="11" fillId="5" borderId="15" xfId="0" applyFont="1" applyFill="1" applyBorder="1" applyAlignment="1">
      <alignment horizontal="left" vertical="center" wrapText="1"/>
    </xf>
    <xf numFmtId="0" fontId="11" fillId="5" borderId="16" xfId="0" applyFont="1" applyFill="1" applyBorder="1" applyAlignment="1">
      <alignment horizontal="left" vertical="center" wrapText="1"/>
    </xf>
    <xf numFmtId="0" fontId="12" fillId="0" borderId="17" xfId="0" applyFont="1" applyBorder="1" applyAlignment="1">
      <alignment horizontal="left" vertical="center"/>
    </xf>
    <xf numFmtId="2" fontId="12" fillId="0" borderId="1" xfId="0" applyNumberFormat="1" applyFont="1" applyBorder="1" applyAlignment="1">
      <alignment horizontal="left" vertical="center"/>
    </xf>
    <xf numFmtId="2" fontId="12" fillId="0" borderId="19" xfId="0" applyNumberFormat="1" applyFont="1" applyBorder="1" applyAlignment="1">
      <alignment horizontal="left" vertical="center"/>
    </xf>
    <xf numFmtId="164" fontId="0" fillId="0" borderId="0" xfId="0" applyNumberFormat="1" applyFill="1" applyBorder="1" applyAlignment="1">
      <alignment vertical="center"/>
    </xf>
    <xf numFmtId="164" fontId="11" fillId="5" borderId="20" xfId="0" applyNumberFormat="1" applyFont="1" applyFill="1" applyBorder="1" applyAlignment="1">
      <alignment horizontal="left" vertical="center" wrapText="1"/>
    </xf>
    <xf numFmtId="164" fontId="0" fillId="0" borderId="0" xfId="0" applyNumberFormat="1" applyFill="1" applyBorder="1"/>
    <xf numFmtId="164" fontId="0" fillId="0" borderId="0" xfId="0" applyNumberFormat="1"/>
    <xf numFmtId="0" fontId="9" fillId="0" borderId="0" xfId="0" applyFont="1" applyAlignment="1">
      <alignment vertical="center"/>
    </xf>
    <xf numFmtId="0" fontId="9" fillId="3" borderId="13" xfId="0" applyFont="1" applyFill="1" applyBorder="1" applyAlignment="1">
      <alignment vertical="center"/>
    </xf>
    <xf numFmtId="0" fontId="9" fillId="3" borderId="5" xfId="0" applyFont="1" applyFill="1" applyBorder="1" applyAlignment="1">
      <alignment vertical="center"/>
    </xf>
    <xf numFmtId="0" fontId="9" fillId="3" borderId="6" xfId="0" applyFont="1" applyFill="1" applyBorder="1" applyAlignment="1">
      <alignment vertical="center"/>
    </xf>
    <xf numFmtId="43" fontId="7" fillId="0" borderId="0" xfId="1" applyFont="1"/>
    <xf numFmtId="4" fontId="12" fillId="0" borderId="21" xfId="0" applyNumberFormat="1" applyFont="1" applyBorder="1" applyAlignment="1">
      <alignment horizontal="left" vertical="center"/>
    </xf>
    <xf numFmtId="4" fontId="12" fillId="0" borderId="22" xfId="0" applyNumberFormat="1" applyFont="1" applyBorder="1" applyAlignment="1">
      <alignment horizontal="left" vertical="center"/>
    </xf>
    <xf numFmtId="0" fontId="15" fillId="0" borderId="0" xfId="0" applyFont="1"/>
    <xf numFmtId="0" fontId="12" fillId="0" borderId="24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27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1" fillId="7" borderId="31" xfId="0" applyFont="1" applyFill="1" applyBorder="1" applyAlignment="1">
      <alignment horizontal="center" vertical="center" wrapText="1"/>
    </xf>
    <xf numFmtId="0" fontId="11" fillId="7" borderId="32" xfId="0" applyFont="1" applyFill="1" applyBorder="1" applyAlignment="1">
      <alignment horizontal="center" vertical="center" wrapText="1"/>
    </xf>
    <xf numFmtId="0" fontId="11" fillId="7" borderId="28" xfId="0" applyFont="1" applyFill="1" applyBorder="1" applyAlignment="1">
      <alignment horizontal="center" vertical="center" wrapText="1"/>
    </xf>
    <xf numFmtId="0" fontId="11" fillId="7" borderId="29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3" fontId="13" fillId="0" borderId="0" xfId="0" applyNumberFormat="1" applyFont="1"/>
    <xf numFmtId="0" fontId="0" fillId="0" borderId="0" xfId="0"/>
    <xf numFmtId="0" fontId="9" fillId="3" borderId="0" xfId="0" applyFont="1" applyFill="1"/>
    <xf numFmtId="0" fontId="15" fillId="0" borderId="0" xfId="0" applyFont="1"/>
    <xf numFmtId="0" fontId="0" fillId="0" borderId="8" xfId="0" applyBorder="1" applyAlignment="1">
      <alignment vertical="center"/>
    </xf>
    <xf numFmtId="4" fontId="0" fillId="0" borderId="0" xfId="0" applyNumberFormat="1" applyFill="1" applyBorder="1" applyAlignment="1">
      <alignment horizontal="center" vertical="center"/>
    </xf>
    <xf numFmtId="4" fontId="0" fillId="0" borderId="4" xfId="0" applyNumberFormat="1" applyFill="1" applyBorder="1" applyAlignment="1">
      <alignment horizontal="center" vertical="center"/>
    </xf>
    <xf numFmtId="0" fontId="0" fillId="0" borderId="0" xfId="0"/>
    <xf numFmtId="0" fontId="0" fillId="3" borderId="0" xfId="0" applyFill="1"/>
    <xf numFmtId="4" fontId="0" fillId="0" borderId="1" xfId="0" applyNumberFormat="1" applyFill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/>
    </xf>
    <xf numFmtId="2" fontId="9" fillId="3" borderId="9" xfId="0" applyNumberFormat="1" applyFont="1" applyFill="1" applyBorder="1" applyAlignment="1">
      <alignment horizontal="center" vertical="center"/>
    </xf>
    <xf numFmtId="2" fontId="9" fillId="3" borderId="10" xfId="0" applyNumberFormat="1" applyFont="1" applyFill="1" applyBorder="1" applyAlignment="1">
      <alignment horizontal="center" vertical="center"/>
    </xf>
    <xf numFmtId="2" fontId="9" fillId="3" borderId="3" xfId="0" applyNumberFormat="1" applyFont="1" applyFill="1" applyBorder="1" applyAlignment="1">
      <alignment horizontal="center" vertical="center"/>
    </xf>
    <xf numFmtId="0" fontId="12" fillId="0" borderId="18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10" fillId="4" borderId="0" xfId="0" applyFont="1" applyFill="1" applyAlignment="1"/>
    <xf numFmtId="4" fontId="0" fillId="0" borderId="11" xfId="0" applyNumberFormat="1" applyFill="1" applyBorder="1" applyAlignment="1">
      <alignment horizontal="center" vertical="center"/>
    </xf>
    <xf numFmtId="4" fontId="12" fillId="0" borderId="21" xfId="0" applyNumberFormat="1" applyFont="1" applyFill="1" applyBorder="1" applyAlignment="1">
      <alignment horizontal="left" vertical="center"/>
    </xf>
    <xf numFmtId="0" fontId="12" fillId="0" borderId="25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Fill="1"/>
    <xf numFmtId="0" fontId="0" fillId="0" borderId="0" xfId="0"/>
    <xf numFmtId="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0" fillId="0" borderId="0" xfId="0" applyFill="1"/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/>
    <xf numFmtId="0" fontId="0" fillId="0" borderId="0" xfId="0" applyFill="1" applyBorder="1" applyAlignment="1"/>
    <xf numFmtId="4" fontId="0" fillId="0" borderId="1" xfId="0" applyNumberForma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0" fillId="0" borderId="8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0" fillId="0" borderId="0" xfId="0"/>
    <xf numFmtId="0" fontId="9" fillId="3" borderId="8" xfId="0" applyFont="1" applyFill="1" applyBorder="1" applyAlignment="1">
      <alignment vertical="center"/>
    </xf>
    <xf numFmtId="0" fontId="9" fillId="3" borderId="9" xfId="0" applyFont="1" applyFill="1" applyBorder="1" applyAlignment="1">
      <alignment vertical="center"/>
    </xf>
    <xf numFmtId="0" fontId="9" fillId="3" borderId="10" xfId="0" applyFont="1" applyFill="1" applyBorder="1" applyAlignment="1">
      <alignment vertical="center"/>
    </xf>
    <xf numFmtId="0" fontId="9" fillId="3" borderId="11" xfId="0" applyFont="1" applyFill="1" applyBorder="1" applyAlignment="1">
      <alignment vertical="center"/>
    </xf>
    <xf numFmtId="2" fontId="9" fillId="3" borderId="0" xfId="0" applyNumberFormat="1" applyFont="1" applyFill="1" applyBorder="1" applyAlignment="1">
      <alignment horizontal="center" vertical="center"/>
    </xf>
    <xf numFmtId="2" fontId="9" fillId="3" borderId="4" xfId="0" applyNumberFormat="1" applyFont="1" applyFill="1" applyBorder="1" applyAlignment="1">
      <alignment horizontal="center" vertical="center"/>
    </xf>
    <xf numFmtId="0" fontId="9" fillId="3" borderId="0" xfId="0" applyFont="1" applyFill="1"/>
    <xf numFmtId="0" fontId="0" fillId="3" borderId="0" xfId="0" applyFill="1"/>
    <xf numFmtId="0" fontId="0" fillId="0" borderId="1" xfId="0" applyBorder="1"/>
    <xf numFmtId="2" fontId="9" fillId="3" borderId="13" xfId="0" applyNumberFormat="1" applyFont="1" applyFill="1" applyBorder="1" applyAlignment="1">
      <alignment horizontal="center" vertical="center"/>
    </xf>
    <xf numFmtId="2" fontId="9" fillId="3" borderId="5" xfId="0" applyNumberFormat="1" applyFont="1" applyFill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165" fontId="2" fillId="0" borderId="0" xfId="0" applyNumberFormat="1" applyFont="1" applyFill="1"/>
    <xf numFmtId="0" fontId="13" fillId="0" borderId="0" xfId="0" applyFont="1"/>
    <xf numFmtId="2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0" fillId="0" borderId="1" xfId="0" applyFill="1" applyBorder="1"/>
    <xf numFmtId="0" fontId="14" fillId="0" borderId="0" xfId="0" applyFont="1" applyAlignment="1">
      <alignment horizontal="center" vertical="center"/>
    </xf>
    <xf numFmtId="0" fontId="0" fillId="2" borderId="8" xfId="0" applyFill="1" applyBorder="1" applyAlignment="1">
      <alignment horizontal="center"/>
    </xf>
    <xf numFmtId="0" fontId="2" fillId="0" borderId="16" xfId="0" applyFont="1" applyBorder="1"/>
    <xf numFmtId="2" fontId="2" fillId="0" borderId="16" xfId="0" applyNumberFormat="1" applyFont="1" applyBorder="1" applyAlignment="1">
      <alignment horizontal="center"/>
    </xf>
    <xf numFmtId="2" fontId="2" fillId="0" borderId="20" xfId="0" applyNumberFormat="1" applyFont="1" applyBorder="1" applyAlignment="1">
      <alignment horizontal="center"/>
    </xf>
    <xf numFmtId="2" fontId="2" fillId="0" borderId="21" xfId="0" applyNumberFormat="1" applyFont="1" applyBorder="1" applyAlignment="1">
      <alignment horizontal="center"/>
    </xf>
    <xf numFmtId="0" fontId="0" fillId="0" borderId="19" xfId="0" applyBorder="1"/>
    <xf numFmtId="2" fontId="2" fillId="0" borderId="16" xfId="0" applyNumberFormat="1" applyFont="1" applyFill="1" applyBorder="1" applyAlignment="1">
      <alignment horizontal="center"/>
    </xf>
    <xf numFmtId="0" fontId="2" fillId="0" borderId="16" xfId="0" applyFont="1" applyFill="1" applyBorder="1"/>
    <xf numFmtId="0" fontId="0" fillId="0" borderId="19" xfId="0" applyFill="1" applyBorder="1"/>
    <xf numFmtId="2" fontId="2" fillId="0" borderId="0" xfId="0" applyNumberFormat="1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2" fontId="2" fillId="0" borderId="4" xfId="0" applyNumberFormat="1" applyFont="1" applyBorder="1" applyAlignment="1">
      <alignment horizontal="center"/>
    </xf>
    <xf numFmtId="2" fontId="2" fillId="0" borderId="38" xfId="0" applyNumberFormat="1" applyFont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2" fillId="0" borderId="1" xfId="0" applyFont="1" applyFill="1" applyBorder="1" applyAlignment="1">
      <alignment vertical="center"/>
    </xf>
    <xf numFmtId="0" fontId="0" fillId="0" borderId="0" xfId="0"/>
    <xf numFmtId="0" fontId="0" fillId="0" borderId="0" xfId="0" applyFill="1" applyBorder="1" applyAlignment="1"/>
    <xf numFmtId="4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 applyFill="1"/>
    <xf numFmtId="0" fontId="0" fillId="0" borderId="1" xfId="0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4" fontId="0" fillId="0" borderId="0" xfId="0" applyNumberFormat="1" applyFill="1" applyBorder="1" applyAlignment="1">
      <alignment horizontal="center" vertical="center"/>
    </xf>
    <xf numFmtId="4" fontId="0" fillId="0" borderId="4" xfId="0" applyNumberFormat="1" applyFill="1" applyBorder="1" applyAlignment="1">
      <alignment horizontal="center" vertical="center"/>
    </xf>
    <xf numFmtId="0" fontId="0" fillId="0" borderId="8" xfId="0" applyFill="1" applyBorder="1" applyAlignment="1">
      <alignment vertical="center"/>
    </xf>
    <xf numFmtId="2" fontId="0" fillId="0" borderId="1" xfId="0" applyNumberFormat="1" applyFill="1" applyBorder="1" applyAlignment="1">
      <alignment horizontal="center" vertical="center"/>
    </xf>
    <xf numFmtId="0" fontId="11" fillId="7" borderId="30" xfId="0" applyFont="1" applyFill="1" applyBorder="1" applyAlignment="1">
      <alignment horizontal="center" vertical="center" wrapText="1"/>
    </xf>
    <xf numFmtId="0" fontId="11" fillId="7" borderId="27" xfId="0" applyFont="1" applyFill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/>
    </xf>
    <xf numFmtId="2" fontId="2" fillId="0" borderId="10" xfId="0" applyNumberFormat="1" applyFont="1" applyBorder="1" applyAlignment="1">
      <alignment horizontal="center"/>
    </xf>
    <xf numFmtId="2" fontId="2" fillId="0" borderId="11" xfId="0" applyNumberFormat="1" applyFont="1" applyBorder="1" applyAlignment="1">
      <alignment horizontal="center"/>
    </xf>
    <xf numFmtId="2" fontId="2" fillId="0" borderId="33" xfId="0" applyNumberFormat="1" applyFont="1" applyBorder="1" applyAlignment="1">
      <alignment horizontal="center"/>
    </xf>
    <xf numFmtId="0" fontId="9" fillId="2" borderId="1" xfId="0" applyFont="1" applyFill="1" applyBorder="1" applyAlignment="1">
      <alignment horizontal="left" vertical="center"/>
    </xf>
    <xf numFmtId="0" fontId="9" fillId="2" borderId="8" xfId="0" applyFont="1" applyFill="1" applyBorder="1" applyAlignment="1">
      <alignment horizontal="left" vertical="center"/>
    </xf>
    <xf numFmtId="0" fontId="0" fillId="2" borderId="1" xfId="0" applyFill="1" applyBorder="1" applyAlignment="1">
      <alignment horizontal="center"/>
    </xf>
    <xf numFmtId="2" fontId="2" fillId="0" borderId="34" xfId="0" applyNumberFormat="1" applyFont="1" applyBorder="1" applyAlignment="1">
      <alignment horizontal="center"/>
    </xf>
    <xf numFmtId="2" fontId="2" fillId="0" borderId="35" xfId="0" applyNumberFormat="1" applyFont="1" applyBorder="1" applyAlignment="1">
      <alignment horizontal="center"/>
    </xf>
    <xf numFmtId="2" fontId="2" fillId="0" borderId="36" xfId="0" applyNumberFormat="1" applyFont="1" applyBorder="1" applyAlignment="1">
      <alignment horizontal="center"/>
    </xf>
    <xf numFmtId="2" fontId="2" fillId="0" borderId="37" xfId="0" applyNumberFormat="1" applyFont="1" applyBorder="1" applyAlignment="1">
      <alignment horizontal="center"/>
    </xf>
    <xf numFmtId="0" fontId="9" fillId="8" borderId="15" xfId="0" applyFont="1" applyFill="1" applyBorder="1" applyAlignment="1">
      <alignment horizontal="center" vertical="center"/>
    </xf>
    <xf numFmtId="0" fontId="9" fillId="8" borderId="17" xfId="0" applyFont="1" applyFill="1" applyBorder="1" applyAlignment="1">
      <alignment horizontal="center" vertical="center"/>
    </xf>
    <xf numFmtId="0" fontId="9" fillId="8" borderId="18" xfId="0" applyFont="1" applyFill="1" applyBorder="1" applyAlignment="1">
      <alignment horizontal="center" vertical="center"/>
    </xf>
    <xf numFmtId="0" fontId="9" fillId="6" borderId="15" xfId="0" applyFont="1" applyFill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/>
    </xf>
    <xf numFmtId="0" fontId="9" fillId="6" borderId="18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2" fontId="2" fillId="0" borderId="34" xfId="0" applyNumberFormat="1" applyFont="1" applyFill="1" applyBorder="1" applyAlignment="1">
      <alignment horizontal="center"/>
    </xf>
    <xf numFmtId="2" fontId="2" fillId="0" borderId="35" xfId="0" applyNumberFormat="1" applyFont="1" applyFill="1" applyBorder="1" applyAlignment="1">
      <alignment horizontal="center"/>
    </xf>
    <xf numFmtId="2" fontId="2" fillId="0" borderId="36" xfId="0" applyNumberFormat="1" applyFont="1" applyFill="1" applyBorder="1" applyAlignment="1">
      <alignment horizontal="center"/>
    </xf>
    <xf numFmtId="0" fontId="9" fillId="3" borderId="15" xfId="0" applyFont="1" applyFill="1" applyBorder="1" applyAlignment="1">
      <alignment horizontal="center"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2" fontId="2" fillId="0" borderId="9" xfId="0" applyNumberFormat="1" applyFont="1" applyFill="1" applyBorder="1" applyAlignment="1">
      <alignment horizontal="center"/>
    </xf>
    <xf numFmtId="2" fontId="2" fillId="0" borderId="10" xfId="0" applyNumberFormat="1" applyFont="1" applyFill="1" applyBorder="1" applyAlignment="1">
      <alignment horizontal="center"/>
    </xf>
    <xf numFmtId="2" fontId="2" fillId="0" borderId="11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9" fillId="2" borderId="23" xfId="0" applyFont="1" applyFill="1" applyBorder="1" applyAlignment="1">
      <alignment horizontal="left" vertical="center"/>
    </xf>
    <xf numFmtId="0" fontId="15" fillId="2" borderId="1" xfId="0" applyFont="1" applyFill="1" applyBorder="1" applyAlignment="1">
      <alignment horizontal="center"/>
    </xf>
    <xf numFmtId="0" fontId="0" fillId="2" borderId="8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4" fontId="0" fillId="0" borderId="9" xfId="0" applyNumberFormat="1" applyFill="1" applyBorder="1" applyAlignment="1">
      <alignment horizontal="center" vertical="center"/>
    </xf>
    <xf numFmtId="4" fontId="0" fillId="0" borderId="11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0" xfId="0" applyBorder="1" applyAlignment="1">
      <alignment horizontal="center"/>
    </xf>
    <xf numFmtId="0" fontId="11" fillId="2" borderId="17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11" fillId="2" borderId="21" xfId="0" applyFont="1" applyFill="1" applyBorder="1" applyAlignment="1">
      <alignment horizontal="left" vertical="center"/>
    </xf>
  </cellXfs>
  <cellStyles count="3">
    <cellStyle name="Dziesiętny" xfId="1" builtinId="3"/>
    <cellStyle name="Normalny" xfId="0" builtinId="0"/>
    <cellStyle name="Normalny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95250</xdr:rowOff>
    </xdr:from>
    <xdr:to>
      <xdr:col>3</xdr:col>
      <xdr:colOff>514350</xdr:colOff>
      <xdr:row>3</xdr:row>
      <xdr:rowOff>171450</xdr:rowOff>
    </xdr:to>
    <xdr:pic>
      <xdr:nvPicPr>
        <xdr:cNvPr id="15378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61925" y="95250"/>
          <a:ext cx="2409825" cy="6572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180975</xdr:colOff>
      <xdr:row>3</xdr:row>
      <xdr:rowOff>95250</xdr:rowOff>
    </xdr:from>
    <xdr:to>
      <xdr:col>6</xdr:col>
      <xdr:colOff>571500</xdr:colOff>
      <xdr:row>10</xdr:row>
      <xdr:rowOff>9525</xdr:rowOff>
    </xdr:to>
    <xdr:pic>
      <xdr:nvPicPr>
        <xdr:cNvPr id="15379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80975" y="676275"/>
          <a:ext cx="6600825" cy="12573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628650</xdr:colOff>
      <xdr:row>15</xdr:row>
      <xdr:rowOff>28575</xdr:rowOff>
    </xdr:from>
    <xdr:to>
      <xdr:col>3</xdr:col>
      <xdr:colOff>1028700</xdr:colOff>
      <xdr:row>17</xdr:row>
      <xdr:rowOff>142875</xdr:rowOff>
    </xdr:to>
    <xdr:pic>
      <xdr:nvPicPr>
        <xdr:cNvPr id="15380" name="Picture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000250" y="2857500"/>
          <a:ext cx="1085850" cy="47625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36"/>
  <sheetViews>
    <sheetView workbookViewId="0">
      <selection activeCell="H13" sqref="H13"/>
    </sheetView>
  </sheetViews>
  <sheetFormatPr defaultRowHeight="14.25"/>
  <cols>
    <col min="4" max="4" width="14.375" customWidth="1"/>
    <col min="5" max="5" width="11.875" bestFit="1" customWidth="1"/>
    <col min="6" max="6" width="28.25" customWidth="1"/>
    <col min="7" max="7" width="11.875" bestFit="1" customWidth="1"/>
    <col min="8" max="8" width="12" customWidth="1"/>
    <col min="9" max="9" width="24.625" customWidth="1"/>
    <col min="10" max="10" width="21.125" customWidth="1"/>
    <col min="11" max="11" width="17" customWidth="1"/>
  </cols>
  <sheetData>
    <row r="1" spans="2:11" ht="15.75" thickBot="1">
      <c r="I1" s="61" t="s">
        <v>80</v>
      </c>
    </row>
    <row r="2" spans="2:11" ht="15" thickTop="1">
      <c r="I2" s="155" t="s">
        <v>71</v>
      </c>
      <c r="J2" s="66" t="s">
        <v>72</v>
      </c>
      <c r="K2" s="67" t="s">
        <v>73</v>
      </c>
    </row>
    <row r="3" spans="2:11" ht="15" thickBot="1">
      <c r="I3" s="156"/>
      <c r="J3" s="68" t="s">
        <v>81</v>
      </c>
      <c r="K3" s="69" t="s">
        <v>74</v>
      </c>
    </row>
    <row r="4" spans="2:11" ht="15.75" thickTop="1" thickBot="1">
      <c r="I4" s="62" t="s">
        <v>48</v>
      </c>
      <c r="J4" s="91">
        <v>97</v>
      </c>
      <c r="K4" s="63">
        <v>5</v>
      </c>
    </row>
    <row r="5" spans="2:11" ht="15" thickBot="1">
      <c r="I5" s="62" t="s">
        <v>75</v>
      </c>
      <c r="J5" s="91">
        <v>94</v>
      </c>
      <c r="K5" s="63">
        <v>3</v>
      </c>
    </row>
    <row r="6" spans="2:11" ht="15" thickBot="1">
      <c r="I6" s="62" t="s">
        <v>50</v>
      </c>
      <c r="J6" s="91">
        <v>94</v>
      </c>
      <c r="K6" s="63" t="s">
        <v>76</v>
      </c>
    </row>
    <row r="7" spans="2:11" ht="15" thickBot="1">
      <c r="I7" s="62" t="s">
        <v>77</v>
      </c>
      <c r="J7" s="91">
        <v>105</v>
      </c>
      <c r="K7" s="63">
        <v>5</v>
      </c>
    </row>
    <row r="8" spans="2:11" ht="15" thickBot="1">
      <c r="I8" s="62" t="s">
        <v>78</v>
      </c>
      <c r="J8" s="91">
        <v>100</v>
      </c>
      <c r="K8" s="63">
        <v>3</v>
      </c>
    </row>
    <row r="9" spans="2:11" ht="15" thickBot="1">
      <c r="I9" s="64" t="s">
        <v>79</v>
      </c>
      <c r="J9" s="92">
        <v>100</v>
      </c>
      <c r="K9" s="65" t="s">
        <v>76</v>
      </c>
    </row>
    <row r="10" spans="2:11" ht="15" thickTop="1"/>
    <row r="14" spans="2:11">
      <c r="B14" t="s">
        <v>4</v>
      </c>
      <c r="D14">
        <f>60*60*8</f>
        <v>28800</v>
      </c>
      <c r="E14" t="s">
        <v>3</v>
      </c>
    </row>
    <row r="19" spans="2:6">
      <c r="B19" s="16"/>
      <c r="C19" s="16"/>
      <c r="D19" s="16"/>
      <c r="E19" s="16"/>
    </row>
    <row r="20" spans="2:6">
      <c r="B20" s="16"/>
      <c r="C20" s="16"/>
      <c r="D20" s="16"/>
      <c r="E20" s="16"/>
    </row>
    <row r="21" spans="2:6">
      <c r="B21" s="16"/>
      <c r="C21" s="16"/>
      <c r="D21" s="16"/>
      <c r="E21" s="16"/>
    </row>
    <row r="22" spans="2:6">
      <c r="B22" s="16"/>
      <c r="C22" s="16"/>
      <c r="D22" s="16"/>
      <c r="E22" s="16"/>
    </row>
    <row r="23" spans="2:6">
      <c r="B23" s="16"/>
      <c r="C23" s="16"/>
      <c r="D23" s="16"/>
      <c r="E23" s="16"/>
    </row>
    <row r="26" spans="2:6" ht="15">
      <c r="F26" s="17"/>
    </row>
    <row r="36" spans="6:6" ht="15">
      <c r="F36" s="17"/>
    </row>
  </sheetData>
  <mergeCells count="1">
    <mergeCell ref="I2:I3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0000"/>
  </sheetPr>
  <dimension ref="A1:DC105"/>
  <sheetViews>
    <sheetView tabSelected="1" zoomScale="85" zoomScaleNormal="85" workbookViewId="0">
      <selection activeCell="J19" sqref="J19"/>
    </sheetView>
  </sheetViews>
  <sheetFormatPr defaultRowHeight="14.25"/>
  <cols>
    <col min="1" max="1" width="9" customWidth="1"/>
    <col min="2" max="2" width="10.875" bestFit="1" customWidth="1"/>
    <col min="3" max="3" width="56.375" bestFit="1" customWidth="1"/>
    <col min="4" max="10" width="9" customWidth="1"/>
    <col min="11" max="11" width="12.125" customWidth="1"/>
  </cols>
  <sheetData>
    <row r="1" spans="1:83">
      <c r="B1" s="74" t="s">
        <v>89</v>
      </c>
      <c r="C1" s="75" t="s">
        <v>83</v>
      </c>
      <c r="D1" s="146">
        <v>-51.54</v>
      </c>
      <c r="E1" s="146">
        <v>99.3</v>
      </c>
      <c r="F1" s="146">
        <v>-36.58</v>
      </c>
      <c r="G1" s="146">
        <v>90.71</v>
      </c>
      <c r="H1" s="146">
        <v>89.85</v>
      </c>
      <c r="I1" s="146">
        <v>67.040000000000006</v>
      </c>
      <c r="J1" s="146">
        <v>188.64</v>
      </c>
      <c r="K1" s="146">
        <v>84.66</v>
      </c>
      <c r="L1" s="146">
        <v>173.43</v>
      </c>
      <c r="M1" s="146">
        <v>212.2</v>
      </c>
      <c r="N1" s="146">
        <v>179.93</v>
      </c>
      <c r="O1" s="146">
        <v>213.22</v>
      </c>
      <c r="P1" s="146">
        <v>221.25</v>
      </c>
      <c r="Q1" s="146">
        <v>209.64</v>
      </c>
      <c r="R1" s="146">
        <v>239.14</v>
      </c>
      <c r="S1" s="146">
        <v>206.22</v>
      </c>
      <c r="T1" s="146">
        <v>239.14</v>
      </c>
      <c r="U1" s="146">
        <v>-96.54</v>
      </c>
      <c r="V1" s="146">
        <v>25.08</v>
      </c>
      <c r="W1" s="146">
        <v>-99.22</v>
      </c>
      <c r="X1" s="146">
        <v>18.260000000000002</v>
      </c>
      <c r="Y1" s="146">
        <v>-80.510000000000005</v>
      </c>
      <c r="Z1" s="146">
        <v>-53.51</v>
      </c>
      <c r="AA1" s="146">
        <v>-81.08</v>
      </c>
      <c r="AB1" s="146">
        <v>-57.62</v>
      </c>
      <c r="AC1" s="146">
        <v>-9.1</v>
      </c>
      <c r="AD1" s="146">
        <v>-108.29</v>
      </c>
      <c r="AE1" s="146">
        <v>-10.74</v>
      </c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39"/>
      <c r="BC1" s="39"/>
      <c r="BD1" s="39"/>
      <c r="BE1" s="39"/>
      <c r="BF1" s="39"/>
      <c r="BG1" s="39"/>
      <c r="BH1" s="39"/>
      <c r="BI1" s="39"/>
      <c r="BJ1" s="39"/>
      <c r="BK1" s="39"/>
      <c r="BL1" s="39"/>
      <c r="BM1" s="39"/>
      <c r="BN1" s="39"/>
      <c r="BO1" s="39"/>
      <c r="BP1" s="39"/>
      <c r="BQ1" s="39"/>
      <c r="BR1" s="39"/>
      <c r="BS1" s="39"/>
      <c r="BT1" s="39"/>
      <c r="BU1" s="39"/>
      <c r="BV1" s="39"/>
      <c r="BW1" s="39"/>
      <c r="BX1" s="39"/>
      <c r="BY1" s="39"/>
      <c r="BZ1" s="39"/>
      <c r="CA1" s="39"/>
      <c r="CB1" s="39"/>
      <c r="CC1" s="39"/>
    </row>
    <row r="2" spans="1:83" s="144" customFormat="1">
      <c r="B2" s="74" t="s">
        <v>280</v>
      </c>
      <c r="C2" s="75" t="s">
        <v>281</v>
      </c>
      <c r="D2" s="146">
        <v>-51.54</v>
      </c>
      <c r="E2" s="146">
        <v>99.3</v>
      </c>
      <c r="F2" s="146">
        <v>-36.58</v>
      </c>
      <c r="G2" s="146">
        <v>90.71</v>
      </c>
      <c r="H2" s="146">
        <v>-8.67</v>
      </c>
      <c r="I2" s="146">
        <v>137.32</v>
      </c>
      <c r="J2" s="146">
        <v>48.15</v>
      </c>
      <c r="K2" s="146">
        <v>140.68</v>
      </c>
      <c r="L2" s="146">
        <v>47.55</v>
      </c>
      <c r="M2" s="146">
        <v>150.71</v>
      </c>
      <c r="N2" s="146">
        <v>127.11</v>
      </c>
      <c r="O2" s="146">
        <v>155.13</v>
      </c>
      <c r="P2" s="146">
        <v>89.85</v>
      </c>
      <c r="Q2" s="146">
        <v>67.040000000000006</v>
      </c>
      <c r="R2" s="146">
        <v>188.64</v>
      </c>
      <c r="S2" s="146">
        <v>84.66</v>
      </c>
      <c r="T2" s="146">
        <v>173.43</v>
      </c>
      <c r="U2" s="146">
        <v>212.2</v>
      </c>
      <c r="V2" s="146">
        <v>179.93</v>
      </c>
      <c r="W2" s="146">
        <v>213.22</v>
      </c>
      <c r="X2" s="146">
        <v>201.66</v>
      </c>
      <c r="Y2" s="146">
        <v>210.73</v>
      </c>
      <c r="Z2" s="146">
        <v>225.18</v>
      </c>
      <c r="AA2" s="146">
        <v>211.35</v>
      </c>
      <c r="AB2" s="146">
        <v>255.76</v>
      </c>
      <c r="AC2" s="146">
        <v>212.19</v>
      </c>
      <c r="AD2" s="146">
        <v>303.33</v>
      </c>
      <c r="AE2" s="146">
        <v>150.58000000000001</v>
      </c>
      <c r="AF2" s="146">
        <v>418.65</v>
      </c>
      <c r="AG2" s="146">
        <v>86.34</v>
      </c>
      <c r="AH2" s="146">
        <v>429.6</v>
      </c>
      <c r="AI2" s="146">
        <v>51.79</v>
      </c>
      <c r="AJ2" s="146">
        <v>421.25</v>
      </c>
      <c r="AK2" s="146">
        <v>-37.25</v>
      </c>
      <c r="AL2" s="146">
        <v>407.57</v>
      </c>
      <c r="AM2" s="146">
        <v>-38.19</v>
      </c>
      <c r="AN2" s="146">
        <v>418.44</v>
      </c>
      <c r="AO2" s="146">
        <v>-72.78</v>
      </c>
      <c r="AP2" s="146">
        <v>410.23</v>
      </c>
      <c r="AQ2" s="146">
        <v>-94.67</v>
      </c>
      <c r="AR2" s="146">
        <v>25.08</v>
      </c>
      <c r="AS2" s="146">
        <v>-99.22</v>
      </c>
      <c r="AT2" s="146">
        <v>18.260000000000002</v>
      </c>
      <c r="AU2" s="146">
        <v>-80.510000000000005</v>
      </c>
      <c r="AV2" s="146">
        <v>-53.51</v>
      </c>
      <c r="AW2" s="146">
        <v>-81.08</v>
      </c>
      <c r="AX2" s="146">
        <v>-57.62</v>
      </c>
      <c r="AY2" s="146">
        <v>-9.1</v>
      </c>
      <c r="AZ2" s="146">
        <v>-108.29</v>
      </c>
      <c r="BA2" s="146">
        <v>-10.74</v>
      </c>
      <c r="BB2" s="151"/>
      <c r="BC2" s="151"/>
      <c r="BD2" s="151"/>
      <c r="BE2" s="151"/>
      <c r="BF2" s="151"/>
      <c r="BG2" s="151"/>
      <c r="BH2" s="151"/>
      <c r="BI2" s="151"/>
      <c r="BJ2" s="151"/>
      <c r="BK2" s="151"/>
      <c r="BL2" s="151"/>
      <c r="BM2" s="151"/>
      <c r="BN2" s="151"/>
      <c r="BO2" s="151"/>
      <c r="BP2" s="151"/>
      <c r="BQ2" s="151"/>
      <c r="BR2" s="151"/>
      <c r="BS2" s="151"/>
      <c r="BT2" s="151"/>
      <c r="BU2" s="151"/>
      <c r="BV2" s="151"/>
      <c r="BW2" s="151"/>
      <c r="BX2" s="151"/>
      <c r="BY2" s="151"/>
      <c r="BZ2" s="151"/>
      <c r="CA2" s="151"/>
      <c r="CB2" s="151"/>
      <c r="CC2" s="151"/>
    </row>
    <row r="3" spans="1:83" s="81" customFormat="1">
      <c r="B3" s="74" t="s">
        <v>93</v>
      </c>
      <c r="C3" s="75" t="s">
        <v>92</v>
      </c>
      <c r="D3" s="190">
        <f>3141592.65</f>
        <v>3141592.65</v>
      </c>
      <c r="E3" s="191"/>
      <c r="F3" s="80" t="s">
        <v>95</v>
      </c>
      <c r="G3" s="80"/>
      <c r="H3" s="80"/>
      <c r="I3" s="80"/>
      <c r="J3" s="80"/>
      <c r="K3" s="80">
        <f>D5/D3</f>
        <v>0.45977645765118524</v>
      </c>
      <c r="L3" s="80"/>
      <c r="M3" s="80"/>
      <c r="N3" s="80"/>
      <c r="O3" s="80"/>
      <c r="P3" s="80"/>
      <c r="Q3" s="80"/>
      <c r="R3" s="80"/>
      <c r="S3" s="80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</row>
    <row r="4" spans="1:83" s="81" customFormat="1">
      <c r="B4" s="74"/>
      <c r="C4" s="75" t="s">
        <v>94</v>
      </c>
      <c r="D4" s="190">
        <f>571889.84+60282.81+394925.3+670064.36</f>
        <v>1697162.31</v>
      </c>
      <c r="E4" s="191"/>
      <c r="F4" s="80" t="s">
        <v>95</v>
      </c>
      <c r="G4" s="80"/>
      <c r="H4" s="80"/>
      <c r="I4" s="80"/>
      <c r="J4" s="80"/>
      <c r="K4" s="80">
        <v>0</v>
      </c>
      <c r="L4" s="80"/>
      <c r="M4" s="80"/>
      <c r="N4" s="80"/>
      <c r="O4" s="80"/>
      <c r="P4" s="80"/>
      <c r="Q4" s="80"/>
      <c r="R4" s="80"/>
      <c r="S4" s="80"/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</row>
    <row r="5" spans="1:83" s="81" customFormat="1">
      <c r="B5" s="74"/>
      <c r="C5" s="75" t="s">
        <v>96</v>
      </c>
      <c r="D5" s="190">
        <f>D3-D4</f>
        <v>1444430.3399999999</v>
      </c>
      <c r="E5" s="191"/>
      <c r="F5" s="80" t="s">
        <v>95</v>
      </c>
      <c r="G5" s="89"/>
      <c r="H5" s="80"/>
      <c r="I5" s="80"/>
      <c r="J5" s="80"/>
      <c r="K5" s="80">
        <v>1</v>
      </c>
      <c r="L5" s="80"/>
      <c r="M5" s="80"/>
      <c r="N5" s="80"/>
      <c r="O5" s="80"/>
      <c r="P5" s="80"/>
      <c r="Q5" s="80"/>
      <c r="R5" s="80"/>
      <c r="S5" s="80"/>
      <c r="T5" s="76"/>
      <c r="U5" s="76"/>
      <c r="V5" s="76"/>
      <c r="W5" s="76"/>
      <c r="X5" s="76"/>
      <c r="Y5" s="76"/>
      <c r="Z5" s="76"/>
      <c r="AA5" s="76"/>
      <c r="AB5" s="76"/>
      <c r="AC5" s="76"/>
      <c r="AD5" s="76"/>
      <c r="AE5" s="76"/>
      <c r="AF5" s="76"/>
      <c r="AG5" s="76"/>
      <c r="AH5" s="76"/>
      <c r="AI5" s="76"/>
      <c r="AJ5" s="76"/>
      <c r="AK5" s="76"/>
      <c r="AL5" s="76"/>
      <c r="AM5" s="76"/>
      <c r="AN5" s="76"/>
      <c r="AO5" s="76"/>
      <c r="AP5" s="76"/>
      <c r="AQ5" s="76"/>
      <c r="AR5" s="76"/>
      <c r="AS5" s="76"/>
      <c r="AT5" s="76"/>
      <c r="AU5" s="76"/>
      <c r="AV5" s="76"/>
      <c r="AW5" s="76"/>
      <c r="AX5" s="76"/>
      <c r="AY5" s="76"/>
      <c r="AZ5" s="76"/>
      <c r="BA5" s="76"/>
      <c r="BB5" s="76"/>
      <c r="BC5" s="76"/>
      <c r="BD5" s="76"/>
      <c r="BE5" s="76"/>
      <c r="BF5" s="76"/>
      <c r="BG5" s="76"/>
      <c r="BH5" s="76"/>
      <c r="BI5" s="76"/>
      <c r="BJ5" s="76"/>
      <c r="BK5" s="76"/>
      <c r="BL5" s="76"/>
      <c r="BM5" s="76"/>
      <c r="BN5" s="76"/>
      <c r="BO5" s="76"/>
      <c r="BP5" s="76"/>
      <c r="BQ5" s="76"/>
      <c r="BR5" s="76"/>
      <c r="BS5" s="76"/>
      <c r="BT5" s="76"/>
      <c r="BU5" s="76"/>
      <c r="BV5" s="76"/>
      <c r="BW5" s="76"/>
      <c r="BX5" s="76"/>
      <c r="BY5" s="76"/>
      <c r="BZ5" s="76"/>
      <c r="CA5" s="76"/>
      <c r="CB5" s="76"/>
      <c r="CC5" s="76"/>
    </row>
    <row r="6" spans="1:83" ht="15">
      <c r="A6" s="34"/>
      <c r="B6" s="34"/>
      <c r="C6" s="27" t="s">
        <v>62</v>
      </c>
      <c r="D6" s="28"/>
      <c r="E6" s="29"/>
      <c r="F6" s="29"/>
      <c r="G6" s="30"/>
      <c r="H6" s="28"/>
      <c r="I6" s="29"/>
      <c r="J6" s="29"/>
      <c r="K6" s="30"/>
      <c r="L6" s="35"/>
      <c r="M6" s="36"/>
      <c r="N6" s="31"/>
      <c r="O6" s="31"/>
      <c r="P6" s="31"/>
      <c r="Q6" s="31"/>
      <c r="R6" s="31"/>
      <c r="S6" s="32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  <c r="AG6" s="33"/>
      <c r="AH6" s="33"/>
      <c r="AI6" s="33"/>
      <c r="AJ6" s="33"/>
      <c r="AK6" s="33"/>
      <c r="AL6" s="33"/>
      <c r="AM6" s="33"/>
      <c r="AN6" s="33"/>
      <c r="AO6" s="33"/>
      <c r="AP6" s="33"/>
      <c r="AQ6" s="33"/>
      <c r="AR6" s="33"/>
      <c r="AS6" s="33"/>
      <c r="AT6" s="33"/>
      <c r="AU6" s="33"/>
      <c r="AV6" s="33"/>
      <c r="AW6" s="33"/>
      <c r="AX6" s="33"/>
      <c r="AY6" s="33"/>
      <c r="AZ6" s="33"/>
      <c r="BA6" s="33"/>
      <c r="BB6" s="33"/>
      <c r="BC6" s="33"/>
      <c r="BD6" s="33"/>
      <c r="BE6" s="33"/>
      <c r="BF6" s="33"/>
      <c r="BG6" s="33"/>
      <c r="BH6" s="33"/>
      <c r="BI6" s="33"/>
      <c r="BJ6" s="33"/>
      <c r="BK6" s="33"/>
      <c r="BL6" s="33"/>
      <c r="BM6" s="33"/>
      <c r="BN6" s="33"/>
      <c r="BO6" s="33"/>
      <c r="BP6" s="33"/>
      <c r="BQ6" s="33"/>
      <c r="BR6" s="33"/>
      <c r="BS6" s="33"/>
      <c r="BT6" s="33"/>
      <c r="BU6" s="33"/>
      <c r="BV6" s="33"/>
      <c r="BW6" s="33"/>
      <c r="BX6" s="33"/>
      <c r="BY6" s="33"/>
      <c r="BZ6" s="33"/>
      <c r="CA6" s="33"/>
      <c r="CB6" s="33"/>
      <c r="CC6" s="33"/>
      <c r="CD6" s="33"/>
      <c r="CE6" s="33"/>
    </row>
    <row r="7" spans="1:83" ht="14.25" customHeight="1">
      <c r="C7" s="162" t="s">
        <v>58</v>
      </c>
      <c r="D7" s="187" t="s">
        <v>59</v>
      </c>
      <c r="E7" s="187"/>
      <c r="F7" s="187"/>
      <c r="G7" s="187"/>
      <c r="H7" s="187"/>
      <c r="I7" s="187"/>
      <c r="J7" s="187"/>
      <c r="K7" s="185" t="s">
        <v>9</v>
      </c>
      <c r="L7" s="192" t="s">
        <v>10</v>
      </c>
      <c r="M7" s="193"/>
      <c r="N7" s="193"/>
      <c r="O7" s="193"/>
      <c r="P7" s="193"/>
      <c r="Q7" s="193"/>
      <c r="R7" s="193"/>
      <c r="S7" s="194"/>
    </row>
    <row r="8" spans="1:83" ht="15" customHeight="1">
      <c r="C8" s="162"/>
      <c r="D8" s="18" t="s">
        <v>6</v>
      </c>
      <c r="E8" s="18" t="s">
        <v>7</v>
      </c>
      <c r="F8" s="18" t="s">
        <v>85</v>
      </c>
      <c r="G8" s="18" t="s">
        <v>86</v>
      </c>
      <c r="H8" s="18" t="s">
        <v>87</v>
      </c>
      <c r="I8" s="18" t="s">
        <v>88</v>
      </c>
      <c r="J8" s="18" t="s">
        <v>8</v>
      </c>
      <c r="K8" s="185"/>
      <c r="L8" s="195"/>
      <c r="M8" s="196"/>
      <c r="N8" s="196"/>
      <c r="O8" s="196"/>
      <c r="P8" s="196"/>
      <c r="Q8" s="196"/>
      <c r="R8" s="196"/>
      <c r="S8" s="197"/>
    </row>
    <row r="9" spans="1:83" s="95" customFormat="1" ht="15" customHeight="1">
      <c r="B9" s="93" t="s">
        <v>247</v>
      </c>
      <c r="C9" s="108" t="s">
        <v>246</v>
      </c>
      <c r="D9" s="150">
        <v>92</v>
      </c>
      <c r="E9" s="150">
        <v>92</v>
      </c>
      <c r="F9" s="143">
        <v>43</v>
      </c>
      <c r="G9" s="143">
        <v>43</v>
      </c>
      <c r="H9" s="143">
        <v>43</v>
      </c>
      <c r="I9" s="143">
        <v>43</v>
      </c>
      <c r="J9" s="143">
        <v>25</v>
      </c>
      <c r="K9" s="150">
        <v>35</v>
      </c>
      <c r="L9" s="154">
        <v>61.5</v>
      </c>
      <c r="M9" s="154">
        <v>28.55</v>
      </c>
      <c r="N9" s="154">
        <v>94.65</v>
      </c>
      <c r="O9" s="154">
        <v>28.55</v>
      </c>
      <c r="P9" s="154">
        <v>94.65</v>
      </c>
      <c r="Q9" s="154">
        <v>-16</v>
      </c>
      <c r="R9" s="154">
        <v>61.5</v>
      </c>
      <c r="S9" s="154">
        <v>-16</v>
      </c>
      <c r="T9" s="97"/>
      <c r="U9" s="97"/>
      <c r="V9" s="97"/>
      <c r="W9" s="97"/>
      <c r="X9" s="97"/>
      <c r="Y9" s="97"/>
      <c r="Z9" s="97"/>
      <c r="AA9" s="97"/>
      <c r="AB9" s="97"/>
      <c r="AC9" s="97"/>
      <c r="AD9" s="97"/>
      <c r="AE9" s="97"/>
      <c r="AF9" s="97"/>
      <c r="AG9" s="97"/>
      <c r="AH9" s="97"/>
      <c r="AI9" s="97"/>
      <c r="AJ9" s="97"/>
      <c r="AK9" s="97"/>
      <c r="AL9" s="97"/>
      <c r="AM9" s="97"/>
      <c r="AN9" s="97"/>
      <c r="AO9" s="97"/>
      <c r="AP9" s="97"/>
      <c r="AQ9" s="97"/>
      <c r="AR9" s="97"/>
      <c r="AS9" s="97"/>
      <c r="AT9" s="97"/>
      <c r="AU9" s="97"/>
      <c r="AV9" s="97"/>
      <c r="AW9" s="97"/>
      <c r="AX9" s="97"/>
      <c r="AY9" s="97"/>
      <c r="AZ9" s="97"/>
      <c r="BA9" s="97"/>
      <c r="BB9" s="97"/>
      <c r="BC9" s="97"/>
      <c r="BD9" s="97"/>
      <c r="BE9" s="97"/>
      <c r="BF9" s="97"/>
      <c r="BG9" s="97"/>
      <c r="BH9" s="97"/>
      <c r="BI9" s="97"/>
      <c r="BJ9" s="97"/>
      <c r="BK9" s="97"/>
      <c r="BL9" s="97"/>
      <c r="BM9" s="97"/>
      <c r="BN9" s="97"/>
      <c r="BO9" s="97"/>
      <c r="BP9" s="97"/>
      <c r="BQ9" s="97"/>
      <c r="BR9" s="97"/>
      <c r="BS9" s="97"/>
      <c r="BT9" s="97"/>
      <c r="BU9" s="97"/>
      <c r="BV9" s="97"/>
      <c r="BW9" s="97"/>
      <c r="BX9" s="97"/>
      <c r="BY9" s="97"/>
      <c r="BZ9" s="97"/>
      <c r="CA9" s="97"/>
      <c r="CB9" s="97"/>
      <c r="CC9" s="97"/>
    </row>
    <row r="10" spans="1:83" s="95" customFormat="1" ht="15" customHeight="1">
      <c r="B10" s="93" t="s">
        <v>249</v>
      </c>
      <c r="C10" s="149" t="s">
        <v>248</v>
      </c>
      <c r="D10" s="150">
        <v>94</v>
      </c>
      <c r="E10" s="150">
        <v>94</v>
      </c>
      <c r="F10" s="143">
        <v>43</v>
      </c>
      <c r="G10" s="143">
        <v>43</v>
      </c>
      <c r="H10" s="143">
        <v>43</v>
      </c>
      <c r="I10" s="143">
        <v>43</v>
      </c>
      <c r="J10" s="143">
        <v>25</v>
      </c>
      <c r="K10" s="150">
        <v>40</v>
      </c>
      <c r="L10" s="154">
        <v>-16</v>
      </c>
      <c r="M10" s="154">
        <v>22</v>
      </c>
      <c r="N10" s="154">
        <v>61.5</v>
      </c>
      <c r="O10" s="154">
        <v>22</v>
      </c>
      <c r="P10" s="154">
        <v>61.5</v>
      </c>
      <c r="Q10" s="154">
        <v>-7.5</v>
      </c>
      <c r="R10" s="154">
        <v>-16</v>
      </c>
      <c r="S10" s="154">
        <v>-7.5</v>
      </c>
      <c r="T10" s="97"/>
      <c r="U10" s="97"/>
      <c r="V10" s="97"/>
      <c r="W10" s="97"/>
      <c r="X10" s="97"/>
      <c r="Y10" s="97"/>
      <c r="Z10" s="97"/>
      <c r="AA10" s="97"/>
      <c r="AB10" s="97"/>
      <c r="AC10" s="97"/>
      <c r="AD10" s="97"/>
      <c r="AE10" s="97"/>
      <c r="AF10" s="97"/>
      <c r="AG10" s="97"/>
      <c r="AH10" s="97"/>
      <c r="AI10" s="97"/>
      <c r="AJ10" s="97"/>
      <c r="AK10" s="97"/>
      <c r="AL10" s="97"/>
      <c r="AM10" s="97"/>
      <c r="AN10" s="97"/>
      <c r="AO10" s="97"/>
      <c r="AP10" s="97"/>
      <c r="AQ10" s="97"/>
      <c r="AR10" s="97"/>
      <c r="AS10" s="97"/>
      <c r="AT10" s="97"/>
      <c r="AU10" s="97"/>
      <c r="AV10" s="97"/>
      <c r="AW10" s="97"/>
      <c r="AX10" s="97"/>
      <c r="AY10" s="97"/>
      <c r="AZ10" s="97"/>
      <c r="BA10" s="97"/>
      <c r="BB10" s="97"/>
      <c r="BC10" s="97"/>
      <c r="BD10" s="97"/>
      <c r="BE10" s="97"/>
      <c r="BF10" s="97"/>
      <c r="BG10" s="97"/>
      <c r="BH10" s="97"/>
      <c r="BI10" s="97"/>
      <c r="BJ10" s="97"/>
      <c r="BK10" s="97"/>
      <c r="BL10" s="97"/>
      <c r="BM10" s="97"/>
      <c r="BN10" s="97"/>
      <c r="BO10" s="97"/>
      <c r="BP10" s="97"/>
      <c r="BQ10" s="97"/>
      <c r="BR10" s="97"/>
      <c r="BS10" s="97"/>
      <c r="BT10" s="97"/>
      <c r="BU10" s="97"/>
      <c r="BV10" s="97"/>
      <c r="BW10" s="97"/>
      <c r="BX10" s="97"/>
      <c r="BY10" s="97"/>
      <c r="BZ10" s="97"/>
      <c r="CA10" s="97"/>
      <c r="CB10" s="97"/>
      <c r="CC10" s="97"/>
    </row>
    <row r="11" spans="1:83" s="95" customFormat="1" ht="15" customHeight="1">
      <c r="B11" s="93" t="s">
        <v>251</v>
      </c>
      <c r="C11" s="149" t="s">
        <v>250</v>
      </c>
      <c r="D11" s="150">
        <v>93</v>
      </c>
      <c r="E11" s="150">
        <v>93</v>
      </c>
      <c r="F11" s="143">
        <v>43</v>
      </c>
      <c r="G11" s="143">
        <v>43</v>
      </c>
      <c r="H11" s="143">
        <v>43</v>
      </c>
      <c r="I11" s="143">
        <v>43</v>
      </c>
      <c r="J11" s="143">
        <v>25</v>
      </c>
      <c r="K11" s="150">
        <v>15</v>
      </c>
      <c r="L11" s="154">
        <v>16</v>
      </c>
      <c r="M11" s="154">
        <v>49</v>
      </c>
      <c r="N11" s="154">
        <v>49.5</v>
      </c>
      <c r="O11" s="154">
        <v>49</v>
      </c>
      <c r="P11" s="154">
        <v>49.5</v>
      </c>
      <c r="Q11" s="154">
        <v>22</v>
      </c>
      <c r="R11" s="154">
        <v>16</v>
      </c>
      <c r="S11" s="154">
        <v>22</v>
      </c>
      <c r="T11" s="97"/>
      <c r="U11" s="97"/>
      <c r="V11" s="97"/>
      <c r="W11" s="97"/>
      <c r="X11" s="97"/>
      <c r="Y11" s="97"/>
      <c r="Z11" s="97"/>
      <c r="AA11" s="97"/>
      <c r="AB11" s="97"/>
      <c r="AC11" s="97"/>
      <c r="AD11" s="97"/>
      <c r="AE11" s="97"/>
      <c r="AF11" s="97"/>
      <c r="AG11" s="97"/>
      <c r="AH11" s="97"/>
      <c r="AI11" s="97"/>
      <c r="AJ11" s="97"/>
      <c r="AK11" s="97"/>
      <c r="AL11" s="97"/>
      <c r="AM11" s="97"/>
      <c r="AN11" s="97"/>
      <c r="AO11" s="97"/>
      <c r="AP11" s="97"/>
      <c r="AQ11" s="97"/>
      <c r="AR11" s="97"/>
      <c r="AS11" s="97"/>
      <c r="AT11" s="97"/>
      <c r="AU11" s="97"/>
      <c r="AV11" s="97"/>
      <c r="AW11" s="97"/>
      <c r="AX11" s="97"/>
      <c r="AY11" s="97"/>
      <c r="AZ11" s="97"/>
      <c r="BA11" s="97"/>
      <c r="BB11" s="97"/>
      <c r="BC11" s="97"/>
      <c r="BD11" s="97"/>
      <c r="BE11" s="97"/>
      <c r="BF11" s="97"/>
      <c r="BG11" s="97"/>
      <c r="BH11" s="97"/>
      <c r="BI11" s="97"/>
      <c r="BJ11" s="97"/>
      <c r="BK11" s="97"/>
      <c r="BL11" s="97"/>
      <c r="BM11" s="97"/>
      <c r="BN11" s="97"/>
      <c r="BO11" s="97"/>
      <c r="BP11" s="97"/>
      <c r="BQ11" s="97"/>
      <c r="BR11" s="97"/>
      <c r="BS11" s="97"/>
      <c r="BT11" s="97"/>
      <c r="BU11" s="97"/>
      <c r="BV11" s="97"/>
      <c r="BW11" s="97"/>
      <c r="BX11" s="97"/>
      <c r="BY11" s="97"/>
      <c r="BZ11" s="97"/>
      <c r="CA11" s="97"/>
      <c r="CB11" s="97"/>
      <c r="CC11" s="97"/>
    </row>
    <row r="12" spans="1:83" s="95" customFormat="1" ht="15" customHeight="1">
      <c r="B12" s="93" t="s">
        <v>252</v>
      </c>
      <c r="C12" s="149" t="s">
        <v>253</v>
      </c>
      <c r="D12" s="150">
        <v>68</v>
      </c>
      <c r="E12" s="150">
        <v>68</v>
      </c>
      <c r="F12" s="143">
        <v>25</v>
      </c>
      <c r="G12" s="143">
        <v>25</v>
      </c>
      <c r="H12" s="143">
        <v>25</v>
      </c>
      <c r="I12" s="143">
        <v>25</v>
      </c>
      <c r="J12" s="143">
        <v>25</v>
      </c>
      <c r="K12" s="150">
        <v>10</v>
      </c>
      <c r="L12" s="154">
        <v>49.5</v>
      </c>
      <c r="M12" s="154">
        <v>49</v>
      </c>
      <c r="N12" s="154">
        <v>61.5</v>
      </c>
      <c r="O12" s="154">
        <v>49</v>
      </c>
      <c r="P12" s="154">
        <v>61.5</v>
      </c>
      <c r="Q12" s="154">
        <v>22</v>
      </c>
      <c r="R12" s="154">
        <v>49.5</v>
      </c>
      <c r="S12" s="154">
        <v>22</v>
      </c>
      <c r="T12" s="97"/>
      <c r="U12" s="97"/>
      <c r="V12" s="97"/>
      <c r="W12" s="97"/>
      <c r="X12" s="97"/>
      <c r="Y12" s="97"/>
      <c r="Z12" s="97"/>
      <c r="AA12" s="97"/>
      <c r="AB12" s="97"/>
      <c r="AC12" s="97"/>
      <c r="AD12" s="97"/>
      <c r="AE12" s="97"/>
      <c r="AF12" s="97"/>
      <c r="AG12" s="97"/>
      <c r="AH12" s="97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97"/>
      <c r="AT12" s="97"/>
      <c r="AU12" s="97"/>
      <c r="AV12" s="97"/>
      <c r="AW12" s="97"/>
      <c r="AX12" s="97"/>
      <c r="AY12" s="97"/>
      <c r="AZ12" s="97"/>
      <c r="BA12" s="97"/>
      <c r="BB12" s="97"/>
      <c r="BC12" s="97"/>
      <c r="BD12" s="97"/>
      <c r="BE12" s="97"/>
      <c r="BF12" s="97"/>
      <c r="BG12" s="97"/>
      <c r="BH12" s="97"/>
      <c r="BI12" s="97"/>
      <c r="BJ12" s="97"/>
      <c r="BK12" s="97"/>
      <c r="BL12" s="97"/>
      <c r="BM12" s="97"/>
      <c r="BN12" s="97"/>
      <c r="BO12" s="97"/>
      <c r="BP12" s="97"/>
      <c r="BQ12" s="97"/>
      <c r="BR12" s="97"/>
      <c r="BS12" s="97"/>
      <c r="BT12" s="97"/>
      <c r="BU12" s="97"/>
      <c r="BV12" s="97"/>
      <c r="BW12" s="97"/>
      <c r="BX12" s="97"/>
      <c r="BY12" s="97"/>
      <c r="BZ12" s="97"/>
      <c r="CA12" s="97"/>
      <c r="CB12" s="97"/>
      <c r="CC12" s="97"/>
    </row>
    <row r="13" spans="1:83" s="95" customFormat="1" ht="15" customHeight="1">
      <c r="B13" s="93" t="s">
        <v>255</v>
      </c>
      <c r="C13" s="149" t="s">
        <v>254</v>
      </c>
      <c r="D13" s="150">
        <v>77</v>
      </c>
      <c r="E13" s="150">
        <v>77</v>
      </c>
      <c r="F13" s="143">
        <v>25</v>
      </c>
      <c r="G13" s="143">
        <v>25</v>
      </c>
      <c r="H13" s="143">
        <v>25</v>
      </c>
      <c r="I13" s="143">
        <v>25</v>
      </c>
      <c r="J13" s="143">
        <v>25</v>
      </c>
      <c r="K13" s="150">
        <v>8</v>
      </c>
      <c r="L13" s="154">
        <v>-30.95</v>
      </c>
      <c r="M13" s="154">
        <v>12</v>
      </c>
      <c r="N13" s="154">
        <v>-16</v>
      </c>
      <c r="O13" s="154">
        <v>12</v>
      </c>
      <c r="P13" s="154">
        <v>-16</v>
      </c>
      <c r="Q13" s="154">
        <v>-16</v>
      </c>
      <c r="R13" s="154">
        <v>-30.95</v>
      </c>
      <c r="S13" s="154">
        <v>-16</v>
      </c>
      <c r="T13" s="97"/>
      <c r="U13" s="97"/>
      <c r="V13" s="97"/>
      <c r="W13" s="97"/>
      <c r="X13" s="97"/>
      <c r="Y13" s="97"/>
      <c r="Z13" s="97"/>
      <c r="AA13" s="97"/>
      <c r="AB13" s="97"/>
      <c r="AC13" s="97"/>
      <c r="AD13" s="97"/>
      <c r="AE13" s="97"/>
      <c r="AF13" s="97"/>
      <c r="AG13" s="97"/>
      <c r="AH13" s="97"/>
      <c r="AI13" s="97"/>
      <c r="AJ13" s="97"/>
      <c r="AK13" s="97"/>
      <c r="AL13" s="97"/>
      <c r="AM13" s="97"/>
      <c r="AN13" s="97"/>
      <c r="AO13" s="97"/>
      <c r="AP13" s="97"/>
      <c r="AQ13" s="97"/>
      <c r="AR13" s="97"/>
      <c r="AS13" s="97"/>
      <c r="AT13" s="97"/>
      <c r="AU13" s="97"/>
      <c r="AV13" s="97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7"/>
      <c r="BU13" s="97"/>
      <c r="BV13" s="97"/>
      <c r="BW13" s="97"/>
      <c r="BX13" s="97"/>
      <c r="BY13" s="97"/>
      <c r="BZ13" s="97"/>
      <c r="CA13" s="97"/>
      <c r="CB13" s="97"/>
      <c r="CC13" s="97"/>
    </row>
    <row r="14" spans="1:83" s="95" customFormat="1" ht="15" customHeight="1">
      <c r="B14" s="93" t="s">
        <v>257</v>
      </c>
      <c r="C14" s="149" t="s">
        <v>256</v>
      </c>
      <c r="D14" s="150">
        <v>120</v>
      </c>
      <c r="E14" s="150">
        <v>0</v>
      </c>
      <c r="F14" s="143">
        <v>37</v>
      </c>
      <c r="G14" s="143">
        <v>37</v>
      </c>
      <c r="H14" s="143">
        <v>37</v>
      </c>
      <c r="I14" s="143">
        <v>37</v>
      </c>
      <c r="J14" s="143">
        <v>25</v>
      </c>
      <c r="K14" s="150">
        <v>11</v>
      </c>
      <c r="L14" s="154">
        <v>-30.95</v>
      </c>
      <c r="M14" s="154">
        <v>31</v>
      </c>
      <c r="N14" s="154">
        <v>-17</v>
      </c>
      <c r="O14" s="154">
        <v>31</v>
      </c>
      <c r="P14" s="154">
        <v>-17</v>
      </c>
      <c r="Q14" s="154">
        <v>22</v>
      </c>
      <c r="R14" s="154">
        <v>-30.95</v>
      </c>
      <c r="S14" s="154">
        <v>22</v>
      </c>
      <c r="T14" s="97"/>
      <c r="U14" s="97"/>
      <c r="V14" s="97"/>
      <c r="W14" s="97"/>
      <c r="X14" s="97"/>
      <c r="Y14" s="97"/>
      <c r="Z14" s="97"/>
      <c r="AA14" s="97"/>
      <c r="AB14" s="97"/>
      <c r="AC14" s="97"/>
      <c r="AD14" s="97"/>
      <c r="AE14" s="97"/>
      <c r="AF14" s="97"/>
      <c r="AG14" s="97"/>
      <c r="AH14" s="97"/>
      <c r="AI14" s="97"/>
      <c r="AJ14" s="97"/>
      <c r="AK14" s="97"/>
      <c r="AL14" s="97"/>
      <c r="AM14" s="97"/>
      <c r="AN14" s="97"/>
      <c r="AO14" s="97"/>
      <c r="AP14" s="97"/>
      <c r="AQ14" s="97"/>
      <c r="AR14" s="97"/>
      <c r="AS14" s="97"/>
      <c r="AT14" s="97"/>
      <c r="AU14" s="97"/>
      <c r="AV14" s="97"/>
      <c r="AW14" s="97"/>
      <c r="AX14" s="97"/>
      <c r="AY14" s="97"/>
      <c r="AZ14" s="97"/>
      <c r="BA14" s="97"/>
      <c r="BB14" s="97"/>
      <c r="BC14" s="97"/>
      <c r="BD14" s="97"/>
      <c r="BE14" s="97"/>
      <c r="BF14" s="97"/>
      <c r="BG14" s="97"/>
      <c r="BH14" s="97"/>
      <c r="BI14" s="97"/>
      <c r="BJ14" s="97"/>
      <c r="BK14" s="97"/>
      <c r="BL14" s="97"/>
      <c r="BM14" s="97"/>
      <c r="BN14" s="97"/>
      <c r="BO14" s="97"/>
      <c r="BP14" s="97"/>
      <c r="BQ14" s="97"/>
      <c r="BR14" s="97"/>
      <c r="BS14" s="97"/>
      <c r="BT14" s="97"/>
      <c r="BU14" s="97"/>
      <c r="BV14" s="97"/>
      <c r="BW14" s="97"/>
      <c r="BX14" s="97"/>
      <c r="BY14" s="97"/>
      <c r="BZ14" s="97"/>
      <c r="CA14" s="97"/>
      <c r="CB14" s="97"/>
      <c r="CC14" s="97"/>
    </row>
    <row r="15" spans="1:83" s="95" customFormat="1" ht="15" customHeight="1">
      <c r="B15" s="93" t="s">
        <v>259</v>
      </c>
      <c r="C15" s="149" t="s">
        <v>258</v>
      </c>
      <c r="D15" s="150">
        <v>72</v>
      </c>
      <c r="E15" s="150">
        <v>72</v>
      </c>
      <c r="F15" s="143">
        <v>25</v>
      </c>
      <c r="G15" s="143">
        <v>25</v>
      </c>
      <c r="H15" s="143">
        <v>25</v>
      </c>
      <c r="I15" s="143">
        <v>25</v>
      </c>
      <c r="J15" s="143">
        <v>25</v>
      </c>
      <c r="K15" s="150">
        <v>11</v>
      </c>
      <c r="L15" s="154">
        <v>-17</v>
      </c>
      <c r="M15" s="154">
        <v>31</v>
      </c>
      <c r="N15" s="154">
        <v>16</v>
      </c>
      <c r="O15" s="154">
        <v>31</v>
      </c>
      <c r="P15" s="154">
        <v>16</v>
      </c>
      <c r="Q15" s="154">
        <v>22</v>
      </c>
      <c r="R15" s="154">
        <v>-17</v>
      </c>
      <c r="S15" s="154">
        <v>22</v>
      </c>
      <c r="T15" s="97"/>
      <c r="U15" s="97"/>
      <c r="V15" s="97"/>
      <c r="W15" s="97"/>
      <c r="X15" s="97"/>
      <c r="Y15" s="97"/>
      <c r="Z15" s="97"/>
      <c r="AA15" s="97"/>
      <c r="AB15" s="97"/>
      <c r="AC15" s="97"/>
      <c r="AD15" s="97"/>
      <c r="AE15" s="97"/>
      <c r="AF15" s="97"/>
      <c r="AG15" s="97"/>
      <c r="AH15" s="97"/>
      <c r="AI15" s="97"/>
      <c r="AJ15" s="97"/>
      <c r="AK15" s="97"/>
      <c r="AL15" s="97"/>
      <c r="AM15" s="97"/>
      <c r="AN15" s="97"/>
      <c r="AO15" s="97"/>
      <c r="AP15" s="97"/>
      <c r="AQ15" s="97"/>
      <c r="AR15" s="97"/>
      <c r="AS15" s="97"/>
      <c r="AT15" s="97"/>
      <c r="AU15" s="97"/>
      <c r="AV15" s="97"/>
      <c r="AW15" s="97"/>
      <c r="AX15" s="97"/>
      <c r="AY15" s="97"/>
      <c r="AZ15" s="97"/>
      <c r="BA15" s="97"/>
      <c r="BB15" s="97"/>
      <c r="BC15" s="97"/>
      <c r="BD15" s="97"/>
      <c r="BE15" s="97"/>
      <c r="BF15" s="97"/>
      <c r="BG15" s="97"/>
      <c r="BH15" s="97"/>
      <c r="BI15" s="97"/>
      <c r="BJ15" s="97"/>
      <c r="BK15" s="97"/>
      <c r="BL15" s="97"/>
      <c r="BM15" s="97"/>
      <c r="BN15" s="97"/>
      <c r="BO15" s="97"/>
      <c r="BP15" s="97"/>
      <c r="BQ15" s="97"/>
      <c r="BR15" s="97"/>
      <c r="BS15" s="97"/>
      <c r="BT15" s="97"/>
      <c r="BU15" s="97"/>
      <c r="BV15" s="97"/>
      <c r="BW15" s="97"/>
      <c r="BX15" s="97"/>
      <c r="BY15" s="97"/>
      <c r="BZ15" s="97"/>
      <c r="CA15" s="97"/>
      <c r="CB15" s="97"/>
      <c r="CC15" s="97"/>
    </row>
    <row r="16" spans="1:83" s="95" customFormat="1" ht="15" customHeight="1">
      <c r="B16" s="93" t="s">
        <v>261</v>
      </c>
      <c r="C16" s="149" t="s">
        <v>260</v>
      </c>
      <c r="D16" s="150">
        <v>80</v>
      </c>
      <c r="E16" s="150">
        <v>80</v>
      </c>
      <c r="F16" s="143">
        <v>37</v>
      </c>
      <c r="G16" s="143">
        <v>37</v>
      </c>
      <c r="H16" s="143">
        <v>37</v>
      </c>
      <c r="I16" s="143">
        <v>37</v>
      </c>
      <c r="J16" s="143">
        <v>25</v>
      </c>
      <c r="K16" s="150">
        <v>5</v>
      </c>
      <c r="L16" s="154">
        <v>-30.95</v>
      </c>
      <c r="M16" s="154">
        <v>22</v>
      </c>
      <c r="N16" s="154">
        <v>-16</v>
      </c>
      <c r="O16" s="154">
        <v>22</v>
      </c>
      <c r="P16" s="154">
        <v>-16</v>
      </c>
      <c r="Q16" s="154">
        <v>12</v>
      </c>
      <c r="R16" s="154">
        <v>-30.95</v>
      </c>
      <c r="S16" s="154">
        <v>12</v>
      </c>
      <c r="T16" s="97"/>
      <c r="U16" s="97"/>
      <c r="V16" s="97"/>
      <c r="W16" s="97"/>
      <c r="X16" s="97"/>
      <c r="Y16" s="97"/>
      <c r="Z16" s="97"/>
      <c r="AA16" s="97"/>
      <c r="AB16" s="97"/>
      <c r="AC16" s="97"/>
      <c r="AD16" s="97"/>
      <c r="AE16" s="97"/>
      <c r="AF16" s="97"/>
      <c r="AG16" s="97"/>
      <c r="AH16" s="97"/>
      <c r="AI16" s="97"/>
      <c r="AJ16" s="97"/>
      <c r="AK16" s="97"/>
      <c r="AL16" s="97"/>
      <c r="AM16" s="97"/>
      <c r="AN16" s="97"/>
      <c r="AO16" s="97"/>
      <c r="AP16" s="97"/>
      <c r="AQ16" s="97"/>
      <c r="AR16" s="97"/>
      <c r="AS16" s="97"/>
      <c r="AT16" s="97"/>
      <c r="AU16" s="97"/>
      <c r="AV16" s="97"/>
      <c r="AW16" s="97"/>
      <c r="AX16" s="97"/>
      <c r="AY16" s="97"/>
      <c r="AZ16" s="97"/>
      <c r="BA16" s="97"/>
      <c r="BB16" s="97"/>
      <c r="BC16" s="97"/>
      <c r="BD16" s="97"/>
      <c r="BE16" s="97"/>
      <c r="BF16" s="97"/>
      <c r="BG16" s="97"/>
      <c r="BH16" s="97"/>
      <c r="BI16" s="97"/>
      <c r="BJ16" s="97"/>
      <c r="BK16" s="97"/>
      <c r="BL16" s="97"/>
      <c r="BM16" s="97"/>
      <c r="BN16" s="97"/>
      <c r="BO16" s="97"/>
      <c r="BP16" s="97"/>
      <c r="BQ16" s="97"/>
      <c r="BR16" s="97"/>
      <c r="BS16" s="97"/>
      <c r="BT16" s="97"/>
      <c r="BU16" s="97"/>
      <c r="BV16" s="97"/>
      <c r="BW16" s="97"/>
      <c r="BX16" s="97"/>
      <c r="BY16" s="97"/>
      <c r="BZ16" s="97"/>
      <c r="CA16" s="97"/>
      <c r="CB16" s="97"/>
      <c r="CC16" s="97"/>
    </row>
    <row r="17" spans="1:83" s="144" customFormat="1" ht="15" customHeight="1">
      <c r="B17" s="93" t="s">
        <v>263</v>
      </c>
      <c r="C17" s="149" t="s">
        <v>262</v>
      </c>
      <c r="D17" s="150">
        <v>81</v>
      </c>
      <c r="E17" s="150">
        <v>0</v>
      </c>
      <c r="F17" s="143">
        <v>25</v>
      </c>
      <c r="G17" s="143">
        <v>25</v>
      </c>
      <c r="H17" s="143">
        <v>25</v>
      </c>
      <c r="I17" s="143">
        <v>25</v>
      </c>
      <c r="J17" s="143">
        <v>25</v>
      </c>
      <c r="K17" s="150">
        <v>14</v>
      </c>
      <c r="L17" s="154">
        <v>32</v>
      </c>
      <c r="M17" s="154">
        <v>-36</v>
      </c>
      <c r="N17" s="154">
        <v>57</v>
      </c>
      <c r="O17" s="154">
        <v>-36</v>
      </c>
      <c r="P17" s="154">
        <v>57</v>
      </c>
      <c r="Q17" s="154">
        <v>-49.5</v>
      </c>
      <c r="R17" s="154">
        <v>32</v>
      </c>
      <c r="S17" s="154">
        <v>-49.5</v>
      </c>
      <c r="T17" s="147"/>
      <c r="U17" s="147"/>
      <c r="V17" s="147"/>
      <c r="W17" s="147"/>
      <c r="X17" s="147"/>
      <c r="Y17" s="147"/>
      <c r="Z17" s="147"/>
      <c r="AA17" s="147"/>
      <c r="AB17" s="147"/>
      <c r="AC17" s="147"/>
      <c r="AD17" s="147"/>
      <c r="AE17" s="147"/>
      <c r="AF17" s="147"/>
      <c r="AG17" s="147"/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  <c r="BI17" s="147"/>
      <c r="BJ17" s="147"/>
      <c r="BK17" s="147"/>
      <c r="BL17" s="147"/>
      <c r="BM17" s="147"/>
      <c r="BN17" s="147"/>
      <c r="BO17" s="147"/>
      <c r="BP17" s="147"/>
      <c r="BQ17" s="147"/>
      <c r="BR17" s="147"/>
      <c r="BS17" s="147"/>
      <c r="BT17" s="147"/>
      <c r="BU17" s="147"/>
      <c r="BV17" s="147"/>
      <c r="BW17" s="147"/>
      <c r="BX17" s="147"/>
      <c r="BY17" s="147"/>
      <c r="BZ17" s="147"/>
      <c r="CA17" s="147"/>
      <c r="CB17" s="147"/>
      <c r="CC17" s="147"/>
    </row>
    <row r="18" spans="1:83" s="144" customFormat="1" ht="15" customHeight="1">
      <c r="B18" s="93" t="s">
        <v>264</v>
      </c>
      <c r="C18" s="149" t="s">
        <v>265</v>
      </c>
      <c r="D18" s="150">
        <v>75</v>
      </c>
      <c r="E18" s="150">
        <v>0</v>
      </c>
      <c r="F18" s="143">
        <v>25</v>
      </c>
      <c r="G18" s="143">
        <v>25</v>
      </c>
      <c r="H18" s="143">
        <v>25</v>
      </c>
      <c r="I18" s="143">
        <v>25</v>
      </c>
      <c r="J18" s="143">
        <v>25</v>
      </c>
      <c r="K18" s="150">
        <v>11</v>
      </c>
      <c r="L18" s="154">
        <v>32</v>
      </c>
      <c r="M18" s="154">
        <v>-49.5</v>
      </c>
      <c r="N18" s="154">
        <v>57</v>
      </c>
      <c r="O18" s="154">
        <v>-49.5</v>
      </c>
      <c r="P18" s="154">
        <v>57</v>
      </c>
      <c r="Q18" s="154">
        <v>-95</v>
      </c>
      <c r="R18" s="154">
        <v>32</v>
      </c>
      <c r="S18" s="154">
        <v>-95</v>
      </c>
      <c r="T18" s="147"/>
      <c r="U18" s="147"/>
      <c r="V18" s="147"/>
      <c r="W18" s="147"/>
      <c r="X18" s="147"/>
      <c r="Y18" s="147"/>
      <c r="Z18" s="147"/>
      <c r="AA18" s="147"/>
      <c r="AB18" s="147"/>
      <c r="AC18" s="147"/>
      <c r="AD18" s="147"/>
      <c r="AE18" s="147"/>
      <c r="AF18" s="147"/>
      <c r="AG18" s="147"/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  <c r="BI18" s="147"/>
      <c r="BJ18" s="147"/>
      <c r="BK18" s="147"/>
      <c r="BL18" s="147"/>
      <c r="BM18" s="147"/>
      <c r="BN18" s="147"/>
      <c r="BO18" s="147"/>
      <c r="BP18" s="147"/>
      <c r="BQ18" s="147"/>
      <c r="BR18" s="147"/>
      <c r="BS18" s="147"/>
      <c r="BT18" s="147"/>
      <c r="BU18" s="147"/>
      <c r="BV18" s="147"/>
      <c r="BW18" s="147"/>
      <c r="BX18" s="147"/>
      <c r="BY18" s="147"/>
      <c r="BZ18" s="147"/>
      <c r="CA18" s="147"/>
      <c r="CB18" s="147"/>
      <c r="CC18" s="147"/>
    </row>
    <row r="19" spans="1:83" s="144" customFormat="1" ht="15" customHeight="1">
      <c r="B19" s="93" t="s">
        <v>266</v>
      </c>
      <c r="C19" s="149" t="s">
        <v>267</v>
      </c>
      <c r="D19" s="150">
        <v>88</v>
      </c>
      <c r="E19" s="150">
        <v>0</v>
      </c>
      <c r="F19" s="143">
        <v>25</v>
      </c>
      <c r="G19" s="143">
        <v>25</v>
      </c>
      <c r="H19" s="143">
        <v>25</v>
      </c>
      <c r="I19" s="143">
        <v>25</v>
      </c>
      <c r="J19" s="143">
        <v>25</v>
      </c>
      <c r="K19" s="150">
        <v>11</v>
      </c>
      <c r="L19" s="154">
        <v>-37</v>
      </c>
      <c r="M19" s="154">
        <v>-36</v>
      </c>
      <c r="N19" s="154">
        <v>32</v>
      </c>
      <c r="O19" s="154">
        <v>-36</v>
      </c>
      <c r="P19" s="154">
        <v>32</v>
      </c>
      <c r="Q19" s="154">
        <v>-77</v>
      </c>
      <c r="R19" s="154">
        <v>-37</v>
      </c>
      <c r="S19" s="154">
        <v>-77</v>
      </c>
      <c r="T19" s="147"/>
      <c r="U19" s="147"/>
      <c r="V19" s="147"/>
      <c r="W19" s="147"/>
      <c r="X19" s="147"/>
      <c r="Y19" s="147"/>
      <c r="Z19" s="147"/>
      <c r="AA19" s="147"/>
      <c r="AB19" s="147"/>
      <c r="AC19" s="147"/>
      <c r="AD19" s="147"/>
      <c r="AE19" s="147"/>
      <c r="AF19" s="147"/>
      <c r="AG19" s="147"/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  <c r="BI19" s="147"/>
      <c r="BJ19" s="147"/>
      <c r="BK19" s="147"/>
      <c r="BL19" s="147"/>
      <c r="BM19" s="147"/>
      <c r="BN19" s="147"/>
      <c r="BO19" s="147"/>
      <c r="BP19" s="147"/>
      <c r="BQ19" s="147"/>
      <c r="BR19" s="147"/>
      <c r="BS19" s="147"/>
      <c r="BT19" s="147"/>
      <c r="BU19" s="147"/>
      <c r="BV19" s="147"/>
      <c r="BW19" s="147"/>
      <c r="BX19" s="147"/>
      <c r="BY19" s="147"/>
      <c r="BZ19" s="147"/>
      <c r="CA19" s="147"/>
      <c r="CB19" s="147"/>
      <c r="CC19" s="147"/>
    </row>
    <row r="20" spans="1:83" s="144" customFormat="1" ht="15" customHeight="1">
      <c r="B20" s="93" t="s">
        <v>268</v>
      </c>
      <c r="C20" s="149" t="s">
        <v>269</v>
      </c>
      <c r="D20" s="150">
        <v>68</v>
      </c>
      <c r="E20" s="150">
        <v>68</v>
      </c>
      <c r="F20" s="143">
        <v>37</v>
      </c>
      <c r="G20" s="143">
        <v>37</v>
      </c>
      <c r="H20" s="143">
        <v>37</v>
      </c>
      <c r="I20" s="143">
        <v>37</v>
      </c>
      <c r="J20" s="143">
        <v>25</v>
      </c>
      <c r="K20" s="150">
        <v>14</v>
      </c>
      <c r="L20" s="154">
        <v>164</v>
      </c>
      <c r="M20" s="154">
        <v>42.55</v>
      </c>
      <c r="N20" s="154">
        <v>176</v>
      </c>
      <c r="O20" s="154">
        <v>42.55</v>
      </c>
      <c r="P20" s="154">
        <v>176</v>
      </c>
      <c r="Q20" s="154">
        <v>2.5499999999999998</v>
      </c>
      <c r="R20" s="154">
        <v>164</v>
      </c>
      <c r="S20" s="154">
        <v>2.5499999999999998</v>
      </c>
      <c r="T20" s="147"/>
      <c r="U20" s="147"/>
      <c r="V20" s="147"/>
      <c r="W20" s="147"/>
      <c r="X20" s="147"/>
      <c r="Y20" s="147"/>
      <c r="Z20" s="147"/>
      <c r="AA20" s="147"/>
      <c r="AB20" s="147"/>
      <c r="AC20" s="147"/>
      <c r="AD20" s="147"/>
      <c r="AE20" s="147"/>
      <c r="AF20" s="147"/>
      <c r="AG20" s="147"/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  <c r="BI20" s="147"/>
      <c r="BJ20" s="147"/>
      <c r="BK20" s="147"/>
      <c r="BL20" s="147"/>
      <c r="BM20" s="147"/>
      <c r="BN20" s="147"/>
      <c r="BO20" s="147"/>
      <c r="BP20" s="147"/>
      <c r="BQ20" s="147"/>
      <c r="BR20" s="147"/>
      <c r="BS20" s="147"/>
      <c r="BT20" s="147"/>
      <c r="BU20" s="147"/>
      <c r="BV20" s="147"/>
      <c r="BW20" s="147"/>
      <c r="BX20" s="147"/>
      <c r="BY20" s="147"/>
      <c r="BZ20" s="147"/>
      <c r="CA20" s="147"/>
      <c r="CB20" s="147"/>
      <c r="CC20" s="147"/>
    </row>
    <row r="21" spans="1:83" s="144" customFormat="1" ht="15" customHeight="1">
      <c r="B21" s="93" t="s">
        <v>271</v>
      </c>
      <c r="C21" s="149" t="s">
        <v>270</v>
      </c>
      <c r="D21" s="150">
        <v>86</v>
      </c>
      <c r="E21" s="150">
        <v>86</v>
      </c>
      <c r="F21" s="143">
        <v>37</v>
      </c>
      <c r="G21" s="143">
        <v>37</v>
      </c>
      <c r="H21" s="143">
        <v>37</v>
      </c>
      <c r="I21" s="143">
        <v>37</v>
      </c>
      <c r="J21" s="143">
        <v>25</v>
      </c>
      <c r="K21" s="150">
        <v>12</v>
      </c>
      <c r="L21" s="154">
        <v>77</v>
      </c>
      <c r="M21" s="154">
        <v>-50</v>
      </c>
      <c r="N21" s="154">
        <v>125.5</v>
      </c>
      <c r="O21" s="154">
        <v>-50</v>
      </c>
      <c r="P21" s="154">
        <v>125.5</v>
      </c>
      <c r="Q21" s="154">
        <v>-90</v>
      </c>
      <c r="R21" s="154">
        <v>77</v>
      </c>
      <c r="S21" s="154">
        <v>-90</v>
      </c>
      <c r="T21" s="147"/>
      <c r="U21" s="147"/>
      <c r="V21" s="147"/>
      <c r="W21" s="147"/>
      <c r="X21" s="147"/>
      <c r="Y21" s="147"/>
      <c r="Z21" s="147"/>
      <c r="AA21" s="147"/>
      <c r="AB21" s="147"/>
      <c r="AC21" s="147"/>
      <c r="AD21" s="147"/>
      <c r="AE21" s="147"/>
      <c r="AF21" s="147"/>
      <c r="AG21" s="147"/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  <c r="BI21" s="147"/>
      <c r="BJ21" s="147"/>
      <c r="BK21" s="147"/>
      <c r="BL21" s="147"/>
      <c r="BM21" s="147"/>
      <c r="BN21" s="147"/>
      <c r="BO21" s="147"/>
      <c r="BP21" s="147"/>
      <c r="BQ21" s="147"/>
      <c r="BR21" s="147"/>
      <c r="BS21" s="147"/>
      <c r="BT21" s="147"/>
      <c r="BU21" s="147"/>
      <c r="BV21" s="147"/>
      <c r="BW21" s="147"/>
      <c r="BX21" s="147"/>
      <c r="BY21" s="147"/>
      <c r="BZ21" s="147"/>
      <c r="CA21" s="147"/>
      <c r="CB21" s="147"/>
      <c r="CC21" s="147"/>
    </row>
    <row r="22" spans="1:83" ht="15">
      <c r="A22" s="34"/>
      <c r="B22" s="34"/>
      <c r="C22" s="27" t="s">
        <v>63</v>
      </c>
      <c r="D22" s="55"/>
      <c r="E22" s="56"/>
      <c r="F22" s="56"/>
      <c r="G22" s="57"/>
      <c r="H22" s="55"/>
      <c r="I22" s="56"/>
      <c r="J22" s="56"/>
      <c r="K22" s="57"/>
      <c r="L22" s="37"/>
      <c r="M22" s="31"/>
      <c r="N22" s="31"/>
      <c r="O22" s="31"/>
      <c r="P22" s="31"/>
      <c r="Q22" s="31"/>
      <c r="R22" s="31"/>
      <c r="S22" s="32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  <c r="AG22" s="33"/>
      <c r="AH22" s="33"/>
      <c r="AI22" s="33"/>
      <c r="AJ22" s="33"/>
      <c r="AK22" s="33"/>
      <c r="AL22" s="33"/>
      <c r="AM22" s="33"/>
      <c r="AN22" s="33"/>
      <c r="AO22" s="33"/>
      <c r="AP22" s="33"/>
      <c r="AQ22" s="33"/>
      <c r="AR22" s="33"/>
      <c r="AS22" s="33"/>
      <c r="AT22" s="33"/>
      <c r="AU22" s="33"/>
      <c r="AV22" s="33"/>
      <c r="AW22" s="33"/>
      <c r="AX22" s="33"/>
      <c r="AY22" s="33"/>
      <c r="AZ22" s="33"/>
      <c r="BA22" s="33"/>
      <c r="BB22" s="33"/>
      <c r="BC22" s="33"/>
      <c r="BD22" s="33"/>
      <c r="BE22" s="33"/>
      <c r="BF22" s="33"/>
      <c r="BG22" s="33"/>
      <c r="BH22" s="33"/>
      <c r="BI22" s="33"/>
      <c r="BJ22" s="33"/>
      <c r="BK22" s="33"/>
      <c r="BL22" s="33"/>
      <c r="BM22" s="33"/>
      <c r="BN22" s="33"/>
      <c r="BO22" s="33"/>
      <c r="BP22" s="33"/>
      <c r="BQ22" s="33"/>
      <c r="BR22" s="33"/>
      <c r="BS22" s="33"/>
      <c r="BT22" s="33"/>
      <c r="BU22" s="33"/>
      <c r="BV22" s="33"/>
      <c r="BW22" s="33"/>
      <c r="BX22" s="33"/>
      <c r="BY22" s="33"/>
      <c r="BZ22" s="33"/>
      <c r="CA22" s="33"/>
      <c r="CB22" s="33"/>
      <c r="CC22" s="33"/>
      <c r="CD22" s="33"/>
      <c r="CE22" s="33"/>
    </row>
    <row r="23" spans="1:83">
      <c r="C23" s="163" t="s">
        <v>57</v>
      </c>
      <c r="D23" s="187" t="s">
        <v>59</v>
      </c>
      <c r="E23" s="187"/>
      <c r="F23" s="187"/>
      <c r="G23" s="187"/>
      <c r="H23" s="187"/>
      <c r="I23" s="187"/>
      <c r="J23" s="187"/>
      <c r="K23" s="188" t="s">
        <v>9</v>
      </c>
      <c r="L23" s="185" t="s">
        <v>35</v>
      </c>
      <c r="M23" s="185"/>
      <c r="N23" s="185"/>
      <c r="O23" s="185"/>
      <c r="P23" s="185"/>
      <c r="Q23" s="185"/>
      <c r="R23" s="185"/>
      <c r="S23" s="185"/>
    </row>
    <row r="24" spans="1:83" ht="15" customHeight="1">
      <c r="C24" s="186"/>
      <c r="D24" s="18" t="s">
        <v>6</v>
      </c>
      <c r="E24" s="18" t="s">
        <v>7</v>
      </c>
      <c r="F24" s="18"/>
      <c r="G24" s="18"/>
      <c r="H24" s="18"/>
      <c r="I24" s="18"/>
      <c r="J24" s="18"/>
      <c r="K24" s="189"/>
      <c r="L24" s="185"/>
      <c r="M24" s="185"/>
      <c r="N24" s="185"/>
      <c r="O24" s="185"/>
      <c r="P24" s="185"/>
      <c r="Q24" s="185"/>
      <c r="R24" s="185"/>
      <c r="S24" s="185"/>
    </row>
    <row r="25" spans="1:83" s="94" customFormat="1">
      <c r="A25" s="99"/>
      <c r="B25" s="145" t="s">
        <v>279</v>
      </c>
      <c r="C25" s="153" t="s">
        <v>84</v>
      </c>
      <c r="D25" s="98">
        <v>92</v>
      </c>
      <c r="E25" s="98">
        <v>92</v>
      </c>
      <c r="F25" s="100"/>
      <c r="G25" s="100"/>
      <c r="H25" s="100"/>
      <c r="I25" s="100"/>
      <c r="J25" s="100"/>
      <c r="K25" s="98">
        <v>80</v>
      </c>
      <c r="L25" s="96">
        <v>0</v>
      </c>
      <c r="M25" s="96">
        <v>0</v>
      </c>
      <c r="N25" s="76"/>
      <c r="O25" s="76"/>
      <c r="P25" s="76"/>
      <c r="Q25" s="76"/>
      <c r="R25" s="76"/>
      <c r="S25" s="77"/>
    </row>
    <row r="26" spans="1:83" s="148" customFormat="1">
      <c r="B26" s="145" t="s">
        <v>275</v>
      </c>
      <c r="C26" s="153" t="s">
        <v>276</v>
      </c>
      <c r="D26" s="150">
        <v>92</v>
      </c>
      <c r="E26" s="150">
        <v>92</v>
      </c>
      <c r="F26" s="149"/>
      <c r="G26" s="149"/>
      <c r="H26" s="149"/>
      <c r="I26" s="149"/>
      <c r="J26" s="149"/>
      <c r="K26" s="150">
        <v>23</v>
      </c>
      <c r="L26" s="146">
        <v>-6.75</v>
      </c>
      <c r="M26" s="146">
        <v>40.700000000000003</v>
      </c>
      <c r="N26" s="151"/>
      <c r="O26" s="151"/>
      <c r="P26" s="151"/>
      <c r="Q26" s="151"/>
      <c r="R26" s="151"/>
      <c r="S26" s="152"/>
    </row>
    <row r="27" spans="1:83" s="94" customFormat="1">
      <c r="A27" s="99"/>
      <c r="B27" s="145" t="s">
        <v>273</v>
      </c>
      <c r="C27" s="153" t="s">
        <v>274</v>
      </c>
      <c r="D27" s="150">
        <v>90</v>
      </c>
      <c r="E27" s="150">
        <v>90</v>
      </c>
      <c r="F27" s="100"/>
      <c r="G27" s="100"/>
      <c r="H27" s="100"/>
      <c r="I27" s="100"/>
      <c r="J27" s="100"/>
      <c r="K27" s="98">
        <v>6</v>
      </c>
      <c r="L27" s="96">
        <v>108.59</v>
      </c>
      <c r="M27" s="96">
        <v>38.07</v>
      </c>
      <c r="N27" s="76"/>
      <c r="O27" s="76"/>
      <c r="P27" s="76"/>
      <c r="Q27" s="76"/>
      <c r="R27" s="76"/>
      <c r="S27" s="77"/>
    </row>
    <row r="28" spans="1:83" s="94" customFormat="1">
      <c r="A28" s="99"/>
      <c r="B28" s="145" t="s">
        <v>278</v>
      </c>
      <c r="C28" s="153" t="s">
        <v>277</v>
      </c>
      <c r="D28" s="98">
        <v>92</v>
      </c>
      <c r="E28" s="98">
        <v>92</v>
      </c>
      <c r="F28" s="100"/>
      <c r="G28" s="100"/>
      <c r="H28" s="100"/>
      <c r="I28" s="100"/>
      <c r="J28" s="100"/>
      <c r="K28" s="98">
        <v>22</v>
      </c>
      <c r="L28" s="96">
        <v>227.42</v>
      </c>
      <c r="M28" s="96">
        <v>-77.56</v>
      </c>
      <c r="N28" s="76"/>
      <c r="O28" s="76"/>
      <c r="P28" s="76"/>
      <c r="Q28" s="76"/>
      <c r="R28" s="76"/>
      <c r="S28" s="77"/>
    </row>
    <row r="29" spans="1:83" s="99" customFormat="1">
      <c r="B29" s="145" t="s">
        <v>272</v>
      </c>
      <c r="C29" s="153" t="s">
        <v>338</v>
      </c>
      <c r="D29" s="98">
        <v>82</v>
      </c>
      <c r="E29" s="98">
        <v>82</v>
      </c>
      <c r="F29" s="100"/>
      <c r="G29" s="100"/>
      <c r="H29" s="100"/>
      <c r="I29" s="100"/>
      <c r="J29" s="100"/>
      <c r="K29" s="98">
        <v>2.5</v>
      </c>
      <c r="L29" s="96">
        <v>227.02</v>
      </c>
      <c r="M29" s="96">
        <v>-55.01</v>
      </c>
      <c r="N29" s="76"/>
      <c r="O29" s="76"/>
      <c r="P29" s="76"/>
      <c r="Q29" s="76"/>
      <c r="R29" s="76"/>
      <c r="S29" s="77"/>
    </row>
    <row r="30" spans="1:83" s="148" customFormat="1">
      <c r="B30" s="145" t="s">
        <v>284</v>
      </c>
      <c r="C30" s="153" t="s">
        <v>282</v>
      </c>
      <c r="D30" s="150">
        <v>83</v>
      </c>
      <c r="E30" s="150">
        <v>83</v>
      </c>
      <c r="F30" s="149"/>
      <c r="G30" s="149"/>
      <c r="H30" s="149"/>
      <c r="I30" s="149"/>
      <c r="J30" s="149"/>
      <c r="K30" s="150">
        <f>$K$10+0.5</f>
        <v>40.5</v>
      </c>
      <c r="L30" s="146">
        <v>15</v>
      </c>
      <c r="M30" s="146">
        <v>8</v>
      </c>
      <c r="N30" s="151"/>
      <c r="O30" s="151"/>
      <c r="P30" s="151"/>
      <c r="Q30" s="151"/>
      <c r="R30" s="151"/>
      <c r="S30" s="152"/>
    </row>
    <row r="31" spans="1:83" s="148" customFormat="1">
      <c r="B31" s="145" t="s">
        <v>285</v>
      </c>
      <c r="C31" s="153" t="s">
        <v>283</v>
      </c>
      <c r="D31" s="150">
        <v>83</v>
      </c>
      <c r="E31" s="150">
        <v>83</v>
      </c>
      <c r="F31" s="149"/>
      <c r="G31" s="149"/>
      <c r="H31" s="149"/>
      <c r="I31" s="149"/>
      <c r="J31" s="149"/>
      <c r="K31" s="150">
        <f t="shared" ref="K31" si="0">$K$10+0.5</f>
        <v>40.5</v>
      </c>
      <c r="L31" s="146">
        <v>50</v>
      </c>
      <c r="M31" s="146">
        <v>8</v>
      </c>
      <c r="N31" s="151"/>
      <c r="O31" s="151"/>
      <c r="P31" s="151"/>
      <c r="Q31" s="151"/>
      <c r="R31" s="151"/>
      <c r="S31" s="152"/>
    </row>
    <row r="32" spans="1:83" s="148" customFormat="1">
      <c r="B32" s="145" t="s">
        <v>286</v>
      </c>
      <c r="C32" s="153" t="s">
        <v>291</v>
      </c>
      <c r="D32" s="150">
        <v>83</v>
      </c>
      <c r="E32" s="150">
        <v>83</v>
      </c>
      <c r="F32" s="149"/>
      <c r="G32" s="149"/>
      <c r="H32" s="149"/>
      <c r="I32" s="149"/>
      <c r="J32" s="149"/>
      <c r="K32" s="150">
        <f>$K$11+0.5</f>
        <v>15.5</v>
      </c>
      <c r="L32" s="146">
        <v>25</v>
      </c>
      <c r="M32" s="146">
        <v>35</v>
      </c>
      <c r="N32" s="151"/>
      <c r="O32" s="151"/>
      <c r="P32" s="151"/>
      <c r="Q32" s="151"/>
      <c r="R32" s="151"/>
      <c r="S32" s="152"/>
    </row>
    <row r="33" spans="1:19" s="148" customFormat="1">
      <c r="B33" s="145" t="s">
        <v>287</v>
      </c>
      <c r="C33" s="153" t="s">
        <v>292</v>
      </c>
      <c r="D33" s="150">
        <v>83</v>
      </c>
      <c r="E33" s="150">
        <v>83</v>
      </c>
      <c r="F33" s="149"/>
      <c r="G33" s="149"/>
      <c r="H33" s="149"/>
      <c r="I33" s="149"/>
      <c r="J33" s="149"/>
      <c r="K33" s="150">
        <f>$K$11+0.5</f>
        <v>15.5</v>
      </c>
      <c r="L33" s="146">
        <v>40</v>
      </c>
      <c r="M33" s="146">
        <v>35</v>
      </c>
      <c r="N33" s="151"/>
      <c r="O33" s="151"/>
      <c r="P33" s="151"/>
      <c r="Q33" s="151"/>
      <c r="R33" s="151"/>
      <c r="S33" s="152"/>
    </row>
    <row r="34" spans="1:19" s="148" customFormat="1">
      <c r="B34" s="145" t="s">
        <v>288</v>
      </c>
      <c r="C34" s="153" t="s">
        <v>293</v>
      </c>
      <c r="D34" s="150">
        <v>78</v>
      </c>
      <c r="E34" s="150">
        <v>78</v>
      </c>
      <c r="F34" s="149"/>
      <c r="G34" s="149"/>
      <c r="H34" s="149"/>
      <c r="I34" s="149"/>
      <c r="J34" s="149"/>
      <c r="K34" s="150">
        <f>$K$12+0.5</f>
        <v>10.5</v>
      </c>
      <c r="L34" s="146">
        <v>55</v>
      </c>
      <c r="M34" s="146">
        <v>35</v>
      </c>
      <c r="N34" s="151"/>
      <c r="O34" s="151"/>
      <c r="P34" s="151"/>
      <c r="Q34" s="151"/>
      <c r="R34" s="151"/>
      <c r="S34" s="152"/>
    </row>
    <row r="35" spans="1:19" s="148" customFormat="1">
      <c r="B35" s="145" t="s">
        <v>289</v>
      </c>
      <c r="C35" s="153" t="s">
        <v>294</v>
      </c>
      <c r="D35" s="150">
        <v>78</v>
      </c>
      <c r="E35" s="150">
        <v>78</v>
      </c>
      <c r="F35" s="149"/>
      <c r="G35" s="149"/>
      <c r="H35" s="149"/>
      <c r="I35" s="149"/>
      <c r="J35" s="149"/>
      <c r="K35" s="150">
        <f>$K$15+0.5</f>
        <v>11.5</v>
      </c>
      <c r="L35" s="146">
        <v>0</v>
      </c>
      <c r="M35" s="146">
        <v>25</v>
      </c>
      <c r="N35" s="151"/>
      <c r="O35" s="151"/>
      <c r="P35" s="151"/>
      <c r="Q35" s="151"/>
      <c r="R35" s="151"/>
      <c r="S35" s="152"/>
    </row>
    <row r="36" spans="1:19" s="148" customFormat="1">
      <c r="B36" s="145" t="s">
        <v>290</v>
      </c>
      <c r="C36" s="153" t="s">
        <v>295</v>
      </c>
      <c r="D36" s="150">
        <v>83</v>
      </c>
      <c r="E36" s="150">
        <v>83</v>
      </c>
      <c r="F36" s="149"/>
      <c r="G36" s="149"/>
      <c r="H36" s="149"/>
      <c r="I36" s="149"/>
      <c r="J36" s="149"/>
      <c r="K36" s="150">
        <f>$K$16+0.5</f>
        <v>5.5</v>
      </c>
      <c r="L36" s="146">
        <v>-24</v>
      </c>
      <c r="M36" s="146">
        <v>18</v>
      </c>
      <c r="N36" s="151"/>
      <c r="O36" s="151"/>
      <c r="P36" s="151"/>
      <c r="Q36" s="151"/>
      <c r="R36" s="151"/>
      <c r="S36" s="152"/>
    </row>
    <row r="37" spans="1:19" s="148" customFormat="1">
      <c r="B37" s="145" t="s">
        <v>296</v>
      </c>
      <c r="C37" s="153" t="s">
        <v>297</v>
      </c>
      <c r="D37" s="150">
        <v>83</v>
      </c>
      <c r="E37" s="150">
        <v>83</v>
      </c>
      <c r="F37" s="149"/>
      <c r="G37" s="149"/>
      <c r="H37" s="149"/>
      <c r="I37" s="149"/>
      <c r="J37" s="149"/>
      <c r="K37" s="150">
        <f>$K$17+0.5</f>
        <v>14.5</v>
      </c>
      <c r="L37" s="146">
        <v>30</v>
      </c>
      <c r="M37" s="146">
        <v>-45</v>
      </c>
      <c r="N37" s="151"/>
      <c r="O37" s="151"/>
      <c r="P37" s="151"/>
      <c r="Q37" s="151"/>
      <c r="R37" s="151"/>
      <c r="S37" s="152"/>
    </row>
    <row r="38" spans="1:19" s="148" customFormat="1">
      <c r="B38" s="145" t="s">
        <v>298</v>
      </c>
      <c r="C38" s="153" t="s">
        <v>302</v>
      </c>
      <c r="D38" s="150">
        <v>78</v>
      </c>
      <c r="E38" s="150">
        <v>78</v>
      </c>
      <c r="F38" s="149"/>
      <c r="G38" s="149"/>
      <c r="H38" s="149"/>
      <c r="I38" s="149"/>
      <c r="J38" s="149"/>
      <c r="K38" s="150">
        <f>$K$20+0.5</f>
        <v>14.5</v>
      </c>
      <c r="L38" s="146">
        <v>170</v>
      </c>
      <c r="M38" s="146">
        <v>35</v>
      </c>
      <c r="N38" s="151"/>
      <c r="O38" s="151"/>
      <c r="P38" s="151"/>
      <c r="Q38" s="151"/>
      <c r="R38" s="151"/>
      <c r="S38" s="152"/>
    </row>
    <row r="39" spans="1:19" s="148" customFormat="1">
      <c r="B39" s="145" t="s">
        <v>299</v>
      </c>
      <c r="C39" s="153" t="s">
        <v>303</v>
      </c>
      <c r="D39" s="150">
        <v>78</v>
      </c>
      <c r="E39" s="150">
        <v>78</v>
      </c>
      <c r="F39" s="149"/>
      <c r="G39" s="149"/>
      <c r="H39" s="149"/>
      <c r="I39" s="149"/>
      <c r="J39" s="149"/>
      <c r="K39" s="150">
        <f>$K$20+0.5</f>
        <v>14.5</v>
      </c>
      <c r="L39" s="146">
        <v>170</v>
      </c>
      <c r="M39" s="146">
        <v>15</v>
      </c>
      <c r="N39" s="151"/>
      <c r="O39" s="151"/>
      <c r="P39" s="151"/>
      <c r="Q39" s="151"/>
      <c r="R39" s="151"/>
      <c r="S39" s="152"/>
    </row>
    <row r="40" spans="1:19" s="148" customFormat="1">
      <c r="B40" s="145" t="s">
        <v>300</v>
      </c>
      <c r="C40" s="153" t="s">
        <v>304</v>
      </c>
      <c r="D40" s="150">
        <v>83</v>
      </c>
      <c r="E40" s="150">
        <v>83</v>
      </c>
      <c r="F40" s="149"/>
      <c r="G40" s="149"/>
      <c r="H40" s="149"/>
      <c r="I40" s="149"/>
      <c r="J40" s="149"/>
      <c r="K40" s="150">
        <f>$K$21+0.5</f>
        <v>12.5</v>
      </c>
      <c r="L40" s="146">
        <v>120</v>
      </c>
      <c r="M40" s="146">
        <v>-60</v>
      </c>
      <c r="N40" s="151"/>
      <c r="O40" s="151"/>
      <c r="P40" s="151"/>
      <c r="Q40" s="151"/>
      <c r="R40" s="151"/>
      <c r="S40" s="152"/>
    </row>
    <row r="41" spans="1:19" s="148" customFormat="1">
      <c r="B41" s="145" t="s">
        <v>301</v>
      </c>
      <c r="C41" s="153" t="s">
        <v>305</v>
      </c>
      <c r="D41" s="150">
        <v>83</v>
      </c>
      <c r="E41" s="150">
        <v>83</v>
      </c>
      <c r="F41" s="149"/>
      <c r="G41" s="149"/>
      <c r="H41" s="149"/>
      <c r="I41" s="149"/>
      <c r="J41" s="149"/>
      <c r="K41" s="150">
        <f>$K$21+0.5</f>
        <v>12.5</v>
      </c>
      <c r="L41" s="146">
        <v>120</v>
      </c>
      <c r="M41" s="146">
        <v>-80</v>
      </c>
      <c r="N41" s="151"/>
      <c r="O41" s="151"/>
      <c r="P41" s="151"/>
      <c r="Q41" s="151"/>
      <c r="R41" s="151"/>
      <c r="S41" s="152"/>
    </row>
    <row r="42" spans="1:19" s="99" customFormat="1">
      <c r="B42" s="104" t="s">
        <v>98</v>
      </c>
      <c r="C42" s="107" t="s">
        <v>99</v>
      </c>
      <c r="D42" s="150">
        <v>90</v>
      </c>
      <c r="E42" s="106">
        <v>0</v>
      </c>
      <c r="F42" s="108"/>
      <c r="G42" s="108"/>
      <c r="H42" s="108"/>
      <c r="I42" s="108"/>
      <c r="J42" s="108"/>
      <c r="K42" s="106">
        <v>1</v>
      </c>
      <c r="L42" s="105">
        <v>-5.35</v>
      </c>
      <c r="M42" s="105">
        <v>17.670000000000002</v>
      </c>
      <c r="N42" s="76"/>
      <c r="O42" s="76"/>
      <c r="P42" s="76"/>
      <c r="Q42" s="76"/>
      <c r="R42" s="76"/>
      <c r="S42" s="77"/>
    </row>
    <row r="43" spans="1:19" s="94" customFormat="1">
      <c r="A43" s="99"/>
      <c r="B43" s="104" t="s">
        <v>100</v>
      </c>
      <c r="C43" s="107" t="s">
        <v>101</v>
      </c>
      <c r="D43" s="150">
        <v>101</v>
      </c>
      <c r="E43" s="106">
        <v>0</v>
      </c>
      <c r="F43" s="108"/>
      <c r="G43" s="108"/>
      <c r="H43" s="108"/>
      <c r="I43" s="108"/>
      <c r="J43" s="108"/>
      <c r="K43" s="106">
        <v>1</v>
      </c>
      <c r="L43" s="105">
        <v>-5.51</v>
      </c>
      <c r="M43" s="105">
        <v>-41.81</v>
      </c>
      <c r="N43" s="76"/>
      <c r="O43" s="76"/>
      <c r="P43" s="76"/>
      <c r="Q43" s="76"/>
      <c r="R43" s="76"/>
      <c r="S43" s="77"/>
    </row>
    <row r="44" spans="1:19" s="148" customFormat="1" ht="15">
      <c r="A44" s="117"/>
      <c r="B44" s="117"/>
      <c r="C44" s="110" t="s">
        <v>306</v>
      </c>
      <c r="D44" s="83"/>
      <c r="E44" s="84"/>
      <c r="F44" s="36"/>
      <c r="G44" s="36"/>
      <c r="H44" s="36"/>
      <c r="I44" s="36"/>
      <c r="J44" s="36"/>
      <c r="K44" s="85"/>
      <c r="L44" s="151"/>
      <c r="M44" s="151"/>
      <c r="N44" s="151"/>
      <c r="O44" s="151"/>
      <c r="P44" s="151"/>
      <c r="Q44" s="151"/>
      <c r="R44" s="151"/>
      <c r="S44" s="152"/>
    </row>
    <row r="45" spans="1:19" s="148" customFormat="1">
      <c r="A45" s="144"/>
      <c r="B45" s="144"/>
      <c r="C45" s="163" t="s">
        <v>318</v>
      </c>
      <c r="D45" s="185" t="s">
        <v>319</v>
      </c>
      <c r="E45" s="185"/>
      <c r="F45" s="185"/>
      <c r="G45" s="185"/>
      <c r="H45" s="185"/>
      <c r="I45" s="185"/>
      <c r="J45" s="185"/>
      <c r="K45" s="185"/>
      <c r="L45" s="192" t="s">
        <v>10</v>
      </c>
      <c r="M45" s="193"/>
      <c r="N45" s="193"/>
      <c r="O45" s="193"/>
      <c r="P45" s="193"/>
      <c r="Q45" s="193"/>
      <c r="R45" s="193"/>
      <c r="S45" s="194"/>
    </row>
    <row r="46" spans="1:19" s="148" customFormat="1">
      <c r="A46" s="144"/>
      <c r="B46" s="144"/>
      <c r="C46" s="186"/>
      <c r="D46" s="185"/>
      <c r="E46" s="185"/>
      <c r="F46" s="185"/>
      <c r="G46" s="185"/>
      <c r="H46" s="185"/>
      <c r="I46" s="185"/>
      <c r="J46" s="185"/>
      <c r="K46" s="185"/>
      <c r="L46" s="195"/>
      <c r="M46" s="196"/>
      <c r="N46" s="196"/>
      <c r="O46" s="196"/>
      <c r="P46" s="196"/>
      <c r="Q46" s="196"/>
      <c r="R46" s="196"/>
      <c r="S46" s="197"/>
    </row>
    <row r="47" spans="1:19" s="148" customFormat="1">
      <c r="B47" s="144" t="s">
        <v>307</v>
      </c>
      <c r="C47" s="153" t="s">
        <v>320</v>
      </c>
      <c r="D47" s="146"/>
      <c r="E47" s="146"/>
      <c r="F47" s="147"/>
      <c r="G47" s="146"/>
      <c r="H47" s="150"/>
      <c r="I47" s="150"/>
      <c r="J47" s="150"/>
      <c r="K47" s="150">
        <v>11</v>
      </c>
      <c r="L47" s="146">
        <v>94.65</v>
      </c>
      <c r="M47" s="146">
        <v>45.49</v>
      </c>
      <c r="N47" s="146">
        <v>113.65</v>
      </c>
      <c r="O47" s="146">
        <v>45.49</v>
      </c>
      <c r="P47" s="146">
        <v>113.65</v>
      </c>
      <c r="Q47" s="146">
        <v>-12.49</v>
      </c>
      <c r="R47" s="146">
        <v>94.65</v>
      </c>
      <c r="S47" s="146">
        <v>-12.49</v>
      </c>
    </row>
    <row r="48" spans="1:19" s="148" customFormat="1">
      <c r="B48" s="144" t="s">
        <v>308</v>
      </c>
      <c r="C48" s="153" t="s">
        <v>309</v>
      </c>
      <c r="D48" s="146"/>
      <c r="E48" s="146"/>
      <c r="F48" s="147"/>
      <c r="G48" s="146"/>
      <c r="H48" s="150"/>
      <c r="I48" s="150"/>
      <c r="J48" s="150"/>
      <c r="K48" s="150">
        <v>9</v>
      </c>
      <c r="L48" s="146">
        <v>50</v>
      </c>
      <c r="M48" s="146">
        <v>-7.5</v>
      </c>
      <c r="N48" s="146">
        <v>61.5</v>
      </c>
      <c r="O48" s="146">
        <v>-7.5</v>
      </c>
      <c r="P48" s="146">
        <v>61.5</v>
      </c>
      <c r="Q48" s="146">
        <v>-16</v>
      </c>
      <c r="R48" s="146">
        <v>50</v>
      </c>
      <c r="S48" s="146">
        <v>-16</v>
      </c>
    </row>
    <row r="49" spans="1:99" s="148" customFormat="1">
      <c r="B49" s="144" t="s">
        <v>310</v>
      </c>
      <c r="C49" s="153" t="s">
        <v>311</v>
      </c>
      <c r="D49" s="146"/>
      <c r="E49" s="146"/>
      <c r="F49" s="147"/>
      <c r="G49" s="146"/>
      <c r="H49" s="150"/>
      <c r="I49" s="150"/>
      <c r="J49" s="150"/>
      <c r="K49" s="150">
        <v>25</v>
      </c>
      <c r="L49" s="146">
        <v>35</v>
      </c>
      <c r="M49" s="146">
        <v>-7.5</v>
      </c>
      <c r="N49" s="146">
        <v>50</v>
      </c>
      <c r="O49" s="146">
        <v>-7.5</v>
      </c>
      <c r="P49" s="146">
        <v>50</v>
      </c>
      <c r="Q49" s="146">
        <v>-16</v>
      </c>
      <c r="R49" s="146">
        <v>35</v>
      </c>
      <c r="S49" s="146">
        <v>-16</v>
      </c>
    </row>
    <row r="50" spans="1:99" s="148" customFormat="1">
      <c r="B50" s="144" t="s">
        <v>312</v>
      </c>
      <c r="C50" s="153" t="s">
        <v>313</v>
      </c>
      <c r="D50" s="146"/>
      <c r="E50" s="146"/>
      <c r="F50" s="147"/>
      <c r="G50" s="146"/>
      <c r="H50" s="150"/>
      <c r="I50" s="150"/>
      <c r="J50" s="150"/>
      <c r="K50" s="150">
        <v>9</v>
      </c>
      <c r="L50" s="146">
        <v>61.5</v>
      </c>
      <c r="M50" s="146">
        <v>49</v>
      </c>
      <c r="N50" s="146">
        <v>76.5</v>
      </c>
      <c r="O50" s="146">
        <v>49</v>
      </c>
      <c r="P50" s="146">
        <v>76.5</v>
      </c>
      <c r="Q50" s="146">
        <v>28.55</v>
      </c>
      <c r="R50" s="146">
        <v>61.5</v>
      </c>
      <c r="S50" s="146">
        <v>28.55</v>
      </c>
    </row>
    <row r="51" spans="1:99" s="148" customFormat="1">
      <c r="B51" s="144" t="s">
        <v>315</v>
      </c>
      <c r="C51" s="153" t="s">
        <v>314</v>
      </c>
      <c r="D51" s="146"/>
      <c r="E51" s="146"/>
      <c r="F51" s="147"/>
      <c r="G51" s="146"/>
      <c r="H51" s="150"/>
      <c r="I51" s="150"/>
      <c r="J51" s="150"/>
      <c r="K51" s="150">
        <v>10</v>
      </c>
      <c r="L51" s="146">
        <v>76.5</v>
      </c>
      <c r="M51" s="146">
        <v>48.95</v>
      </c>
      <c r="N51" s="146">
        <v>94.65</v>
      </c>
      <c r="O51" s="146">
        <v>48.95</v>
      </c>
      <c r="P51" s="146">
        <v>94.65</v>
      </c>
      <c r="Q51" s="146">
        <v>28.55</v>
      </c>
      <c r="R51" s="146">
        <v>76.5</v>
      </c>
      <c r="S51" s="146">
        <v>28.55</v>
      </c>
    </row>
    <row r="52" spans="1:99" s="148" customFormat="1">
      <c r="B52" s="144" t="s">
        <v>316</v>
      </c>
      <c r="C52" s="153" t="s">
        <v>317</v>
      </c>
      <c r="D52" s="146"/>
      <c r="E52" s="146"/>
      <c r="F52" s="147"/>
      <c r="G52" s="146"/>
      <c r="H52" s="150"/>
      <c r="I52" s="150"/>
      <c r="J52" s="150"/>
      <c r="K52" s="150">
        <v>12</v>
      </c>
      <c r="L52" s="154">
        <v>125.5</v>
      </c>
      <c r="M52" s="154">
        <v>-50</v>
      </c>
      <c r="N52" s="154">
        <v>158.5</v>
      </c>
      <c r="O52" s="154">
        <v>-50</v>
      </c>
      <c r="P52" s="146">
        <v>158.5</v>
      </c>
      <c r="Q52" s="146">
        <v>-90</v>
      </c>
      <c r="R52" s="154">
        <v>125.5</v>
      </c>
      <c r="S52" s="154">
        <v>-90</v>
      </c>
    </row>
    <row r="53" spans="1:99" s="148" customFormat="1">
      <c r="A53" s="144"/>
      <c r="B53" s="144"/>
      <c r="C53" s="163" t="s">
        <v>321</v>
      </c>
      <c r="D53" s="185" t="s">
        <v>319</v>
      </c>
      <c r="E53" s="185"/>
      <c r="F53" s="185"/>
      <c r="G53" s="185"/>
      <c r="H53" s="185"/>
      <c r="I53" s="185"/>
      <c r="J53" s="185"/>
      <c r="K53" s="185"/>
      <c r="L53" s="192" t="s">
        <v>10</v>
      </c>
      <c r="M53" s="193"/>
      <c r="N53" s="193"/>
      <c r="O53" s="193"/>
      <c r="P53" s="193"/>
      <c r="Q53" s="193"/>
      <c r="R53" s="193"/>
      <c r="S53" s="194"/>
    </row>
    <row r="54" spans="1:99" s="148" customFormat="1">
      <c r="A54" s="144"/>
      <c r="B54" s="144"/>
      <c r="C54" s="186"/>
      <c r="D54" s="185"/>
      <c r="E54" s="185"/>
      <c r="F54" s="185"/>
      <c r="G54" s="185"/>
      <c r="H54" s="185"/>
      <c r="I54" s="185"/>
      <c r="J54" s="185"/>
      <c r="K54" s="185"/>
      <c r="L54" s="195"/>
      <c r="M54" s="196"/>
      <c r="N54" s="196"/>
      <c r="O54" s="196"/>
      <c r="P54" s="196"/>
      <c r="Q54" s="196"/>
      <c r="R54" s="196"/>
      <c r="S54" s="197"/>
    </row>
    <row r="55" spans="1:99" s="148" customFormat="1">
      <c r="B55" s="144" t="s">
        <v>329</v>
      </c>
      <c r="C55" s="153" t="s">
        <v>322</v>
      </c>
      <c r="D55" s="146"/>
      <c r="E55" s="146"/>
      <c r="F55" s="147"/>
      <c r="G55" s="146"/>
      <c r="H55" s="150"/>
      <c r="I55" s="150"/>
      <c r="J55" s="150"/>
      <c r="K55" s="150">
        <v>12</v>
      </c>
      <c r="L55" s="146">
        <v>112.38</v>
      </c>
      <c r="M55" s="146">
        <v>-169.94</v>
      </c>
      <c r="N55" s="146">
        <v>271.68</v>
      </c>
      <c r="O55" s="146">
        <v>-169.94</v>
      </c>
      <c r="P55" s="146">
        <v>271.68</v>
      </c>
      <c r="Q55" s="146">
        <v>-220.94</v>
      </c>
      <c r="R55" s="146">
        <v>112.38</v>
      </c>
      <c r="S55" s="146">
        <v>-220.94</v>
      </c>
    </row>
    <row r="56" spans="1:99" s="148" customFormat="1">
      <c r="B56" s="144" t="s">
        <v>330</v>
      </c>
      <c r="C56" s="153" t="s">
        <v>323</v>
      </c>
      <c r="D56" s="146"/>
      <c r="E56" s="146"/>
      <c r="F56" s="147"/>
      <c r="G56" s="146"/>
      <c r="H56" s="150"/>
      <c r="I56" s="150"/>
      <c r="J56" s="150"/>
      <c r="K56" s="150">
        <v>15</v>
      </c>
      <c r="L56" s="146">
        <v>23.42</v>
      </c>
      <c r="M56" s="146">
        <v>-220.94</v>
      </c>
      <c r="N56" s="146">
        <v>271.68</v>
      </c>
      <c r="O56" s="146">
        <v>-220.94</v>
      </c>
      <c r="P56" s="146">
        <v>271.68</v>
      </c>
      <c r="Q56" s="146">
        <v>-311.20999999999998</v>
      </c>
      <c r="R56" s="146">
        <v>23.42</v>
      </c>
      <c r="S56" s="146">
        <v>-311.20999999999998</v>
      </c>
    </row>
    <row r="57" spans="1:99" s="148" customFormat="1">
      <c r="B57" s="144" t="s">
        <v>331</v>
      </c>
      <c r="C57" s="153" t="s">
        <v>324</v>
      </c>
      <c r="D57" s="146"/>
      <c r="E57" s="146"/>
      <c r="F57" s="147"/>
      <c r="G57" s="146"/>
      <c r="H57" s="150"/>
      <c r="I57" s="150"/>
      <c r="J57" s="150"/>
      <c r="K57" s="150">
        <v>6</v>
      </c>
      <c r="L57" s="146">
        <v>-85.1</v>
      </c>
      <c r="M57" s="146">
        <v>-171.28</v>
      </c>
      <c r="N57" s="146">
        <v>-11.13</v>
      </c>
      <c r="O57" s="146">
        <v>-171.28</v>
      </c>
      <c r="P57" s="146">
        <v>-11.13</v>
      </c>
      <c r="Q57" s="146">
        <v>-195.92</v>
      </c>
      <c r="R57" s="146">
        <v>-85.1</v>
      </c>
      <c r="S57" s="146">
        <v>-195.92</v>
      </c>
    </row>
    <row r="58" spans="1:99" s="148" customFormat="1">
      <c r="B58" s="144" t="s">
        <v>332</v>
      </c>
      <c r="C58" s="153" t="s">
        <v>325</v>
      </c>
      <c r="D58" s="146"/>
      <c r="E58" s="146"/>
      <c r="F58" s="147"/>
      <c r="G58" s="146"/>
      <c r="H58" s="150"/>
      <c r="I58" s="150"/>
      <c r="J58" s="150"/>
      <c r="K58" s="150">
        <v>7.5</v>
      </c>
      <c r="L58" s="146">
        <v>126.17</v>
      </c>
      <c r="M58" s="146">
        <v>-123.94</v>
      </c>
      <c r="N58" s="146">
        <v>134.87</v>
      </c>
      <c r="O58" s="146">
        <v>-123.94</v>
      </c>
      <c r="P58" s="146">
        <v>134.87</v>
      </c>
      <c r="Q58" s="146">
        <v>-136.02000000000001</v>
      </c>
      <c r="R58" s="146">
        <v>126.17</v>
      </c>
      <c r="S58" s="146">
        <v>-136.02000000000001</v>
      </c>
    </row>
    <row r="59" spans="1:99" s="148" customFormat="1">
      <c r="B59" s="144" t="s">
        <v>333</v>
      </c>
      <c r="C59" s="153" t="s">
        <v>326</v>
      </c>
      <c r="D59" s="146"/>
      <c r="E59" s="146"/>
      <c r="F59" s="147"/>
      <c r="G59" s="146"/>
      <c r="H59" s="150"/>
      <c r="I59" s="150"/>
      <c r="J59" s="150"/>
      <c r="K59" s="150">
        <v>7</v>
      </c>
      <c r="L59" s="146">
        <v>149.38</v>
      </c>
      <c r="M59" s="146">
        <v>-121.04</v>
      </c>
      <c r="N59" s="146">
        <v>174.52</v>
      </c>
      <c r="O59" s="146">
        <v>-121.04</v>
      </c>
      <c r="P59" s="146">
        <v>174.52</v>
      </c>
      <c r="Q59" s="146">
        <v>-139.88</v>
      </c>
      <c r="R59" s="146">
        <v>149.38</v>
      </c>
      <c r="S59" s="146">
        <v>-139.88</v>
      </c>
    </row>
    <row r="60" spans="1:99" s="148" customFormat="1">
      <c r="B60" s="144" t="s">
        <v>334</v>
      </c>
      <c r="C60" s="153" t="s">
        <v>327</v>
      </c>
      <c r="D60" s="146"/>
      <c r="E60" s="146"/>
      <c r="F60" s="147"/>
      <c r="G60" s="146"/>
      <c r="H60" s="150"/>
      <c r="I60" s="150"/>
      <c r="J60" s="150"/>
      <c r="K60" s="150">
        <v>6</v>
      </c>
      <c r="L60" s="146">
        <v>185.15</v>
      </c>
      <c r="M60" s="146">
        <v>-125.87</v>
      </c>
      <c r="N60" s="146">
        <v>218.03</v>
      </c>
      <c r="O60" s="146">
        <v>-125.87</v>
      </c>
      <c r="P60" s="146">
        <v>218.03</v>
      </c>
      <c r="Q60" s="146">
        <v>-138.91</v>
      </c>
      <c r="R60" s="146">
        <v>185.15</v>
      </c>
      <c r="S60" s="146">
        <v>-138.91</v>
      </c>
    </row>
    <row r="61" spans="1:99" s="148" customFormat="1">
      <c r="B61" s="144" t="s">
        <v>335</v>
      </c>
      <c r="C61" s="153" t="s">
        <v>328</v>
      </c>
      <c r="D61" s="146"/>
      <c r="E61" s="146"/>
      <c r="F61" s="147"/>
      <c r="G61" s="146"/>
      <c r="H61" s="150"/>
      <c r="I61" s="150"/>
      <c r="J61" s="150"/>
      <c r="K61" s="150">
        <v>8</v>
      </c>
      <c r="L61" s="146">
        <v>284.74</v>
      </c>
      <c r="M61" s="146">
        <v>-123.45</v>
      </c>
      <c r="N61" s="146">
        <v>304.08</v>
      </c>
      <c r="O61" s="146">
        <v>-123.45</v>
      </c>
      <c r="P61" s="146">
        <v>304.08</v>
      </c>
      <c r="Q61" s="146">
        <v>-138.91</v>
      </c>
      <c r="R61" s="146">
        <v>284.74</v>
      </c>
      <c r="S61" s="146">
        <v>-138.91</v>
      </c>
    </row>
    <row r="62" spans="1:99" s="72" customFormat="1" ht="15">
      <c r="A62" s="79"/>
      <c r="B62" s="79"/>
      <c r="C62" s="110" t="s">
        <v>337</v>
      </c>
      <c r="D62" s="83"/>
      <c r="E62" s="84"/>
      <c r="F62" s="36"/>
      <c r="G62" s="36"/>
      <c r="H62" s="36"/>
      <c r="I62" s="36"/>
      <c r="J62" s="36"/>
      <c r="K62" s="85"/>
      <c r="L62" s="76"/>
      <c r="M62" s="76"/>
      <c r="N62" s="76"/>
      <c r="O62" s="76"/>
      <c r="P62" s="76"/>
      <c r="Q62" s="76"/>
      <c r="R62" s="76"/>
      <c r="S62" s="77"/>
      <c r="T62" s="73"/>
      <c r="U62" s="73"/>
      <c r="V62" s="73"/>
      <c r="W62" s="73"/>
      <c r="X62" s="73"/>
      <c r="Y62" s="73"/>
      <c r="Z62" s="73"/>
      <c r="AA62" s="73"/>
      <c r="AB62" s="73"/>
      <c r="AC62" s="73"/>
      <c r="AD62" s="73"/>
      <c r="AE62" s="73"/>
      <c r="AF62" s="73"/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/>
      <c r="AV62" s="73"/>
      <c r="AW62" s="73"/>
      <c r="AX62" s="73"/>
      <c r="AY62" s="73"/>
      <c r="AZ62" s="73"/>
      <c r="BA62" s="73"/>
      <c r="BB62" s="73"/>
      <c r="BC62" s="73"/>
      <c r="BD62" s="73"/>
      <c r="BE62" s="73"/>
      <c r="BF62" s="73"/>
      <c r="BG62" s="73"/>
      <c r="BH62" s="73"/>
      <c r="BI62" s="73"/>
      <c r="BJ62" s="73"/>
      <c r="BK62" s="73"/>
      <c r="BL62" s="73"/>
      <c r="BM62" s="73"/>
      <c r="BN62" s="73"/>
      <c r="BO62" s="73"/>
      <c r="BP62" s="73"/>
      <c r="BQ62" s="73"/>
      <c r="BR62" s="73"/>
      <c r="BS62" s="73"/>
      <c r="BT62" s="73"/>
      <c r="BU62" s="73"/>
      <c r="BV62" s="73"/>
      <c r="BW62" s="73"/>
      <c r="BX62" s="73"/>
      <c r="BY62" s="73"/>
      <c r="BZ62" s="73"/>
      <c r="CA62" s="73"/>
      <c r="CB62" s="73"/>
      <c r="CC62" s="73"/>
      <c r="CD62" s="73"/>
      <c r="CE62" s="73"/>
      <c r="CF62" s="73"/>
      <c r="CG62" s="73"/>
      <c r="CH62" s="73"/>
      <c r="CI62" s="73"/>
      <c r="CJ62" s="73"/>
      <c r="CK62" s="73"/>
      <c r="CL62" s="73"/>
      <c r="CM62" s="73"/>
      <c r="CN62" s="73"/>
      <c r="CO62" s="73"/>
      <c r="CP62" s="73"/>
      <c r="CQ62" s="73"/>
      <c r="CR62" s="73"/>
      <c r="CS62" s="73"/>
      <c r="CT62" s="73"/>
      <c r="CU62" s="73"/>
    </row>
    <row r="63" spans="1:99" s="72" customFormat="1" ht="15">
      <c r="A63" s="78"/>
      <c r="B63" s="78"/>
      <c r="C63" s="163" t="s">
        <v>245</v>
      </c>
      <c r="D63" s="185" t="s">
        <v>336</v>
      </c>
      <c r="E63" s="185"/>
      <c r="F63" s="185"/>
      <c r="G63" s="185"/>
      <c r="H63" s="185"/>
      <c r="I63" s="185"/>
      <c r="J63" s="185"/>
      <c r="K63" s="185"/>
      <c r="L63" s="76"/>
      <c r="M63" s="76"/>
      <c r="N63" s="76"/>
      <c r="O63" s="76"/>
      <c r="P63" s="76"/>
      <c r="Q63" s="76"/>
      <c r="R63" s="76"/>
      <c r="S63" s="77"/>
      <c r="T63" s="73"/>
      <c r="U63" s="73"/>
      <c r="V63" s="73"/>
      <c r="W63" s="73"/>
      <c r="X63" s="73"/>
      <c r="Y63" s="73"/>
      <c r="Z63" s="73"/>
      <c r="AA63" s="73"/>
      <c r="AB63" s="73"/>
      <c r="AC63" s="73"/>
      <c r="AD63" s="73"/>
      <c r="AE63" s="73"/>
      <c r="AF63" s="73"/>
      <c r="AG63" s="73"/>
      <c r="AH63" s="73"/>
      <c r="AI63" s="73"/>
      <c r="AJ63" s="73"/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/>
      <c r="AV63" s="73"/>
      <c r="AW63" s="73"/>
      <c r="AX63" s="73"/>
      <c r="AY63" s="73"/>
      <c r="AZ63" s="73"/>
      <c r="BA63" s="73"/>
      <c r="BB63" s="73"/>
      <c r="BC63" s="73"/>
      <c r="BD63" s="73"/>
      <c r="BE63" s="73"/>
      <c r="BF63" s="73"/>
      <c r="BG63" s="73"/>
      <c r="BH63" s="73"/>
      <c r="BI63" s="73"/>
      <c r="BJ63" s="73"/>
      <c r="BK63" s="73"/>
      <c r="BL63" s="73"/>
      <c r="BM63" s="73"/>
      <c r="BN63" s="73"/>
      <c r="BO63" s="73"/>
      <c r="BP63" s="73"/>
      <c r="BQ63" s="73"/>
      <c r="BR63" s="73"/>
      <c r="BS63" s="73"/>
      <c r="BT63" s="73"/>
      <c r="BU63" s="73"/>
      <c r="BV63" s="73"/>
      <c r="BW63" s="73"/>
      <c r="BX63" s="73"/>
      <c r="BY63" s="73"/>
      <c r="BZ63" s="73"/>
      <c r="CA63" s="73"/>
      <c r="CB63" s="73"/>
      <c r="CC63" s="73"/>
      <c r="CD63" s="73"/>
      <c r="CE63" s="73"/>
      <c r="CF63" s="73"/>
      <c r="CG63" s="73"/>
      <c r="CH63" s="73"/>
      <c r="CI63" s="73"/>
      <c r="CJ63" s="73"/>
      <c r="CK63" s="73"/>
      <c r="CL63" s="73"/>
      <c r="CM63" s="73"/>
      <c r="CN63" s="73"/>
      <c r="CO63" s="73"/>
      <c r="CP63" s="73"/>
      <c r="CQ63" s="73"/>
      <c r="CR63" s="73"/>
      <c r="CS63" s="73"/>
      <c r="CT63" s="73"/>
      <c r="CU63" s="73"/>
    </row>
    <row r="64" spans="1:99" s="72" customFormat="1" ht="15">
      <c r="A64" s="78"/>
      <c r="B64" s="78"/>
      <c r="C64" s="186"/>
      <c r="D64" s="185"/>
      <c r="E64" s="185"/>
      <c r="F64" s="185"/>
      <c r="G64" s="185"/>
      <c r="H64" s="185"/>
      <c r="I64" s="185"/>
      <c r="J64" s="185"/>
      <c r="K64" s="185"/>
      <c r="L64" s="76"/>
      <c r="M64" s="76"/>
      <c r="N64" s="76"/>
      <c r="O64" s="76"/>
      <c r="P64" s="76"/>
      <c r="Q64" s="76"/>
      <c r="R64" s="76"/>
      <c r="S64" s="77"/>
      <c r="T64" s="73"/>
      <c r="U64" s="73"/>
      <c r="V64" s="73"/>
      <c r="W64" s="73"/>
      <c r="X64" s="73"/>
      <c r="Y64" s="73"/>
      <c r="Z64" s="73"/>
      <c r="AA64" s="73"/>
      <c r="AB64" s="73"/>
      <c r="AC64" s="73"/>
      <c r="AD64" s="73"/>
      <c r="AE64" s="73"/>
      <c r="AF64" s="73"/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/>
      <c r="AV64" s="73"/>
      <c r="AW64" s="73"/>
      <c r="AX64" s="73"/>
      <c r="AY64" s="73"/>
      <c r="AZ64" s="73"/>
      <c r="BA64" s="73"/>
      <c r="BB64" s="73"/>
      <c r="BC64" s="73"/>
      <c r="BD64" s="73"/>
      <c r="BE64" s="73"/>
      <c r="BF64" s="73"/>
      <c r="BG64" s="73"/>
      <c r="BH64" s="73"/>
      <c r="BI64" s="73"/>
      <c r="BJ64" s="73"/>
      <c r="BK64" s="73"/>
      <c r="BL64" s="73"/>
      <c r="BM64" s="73"/>
      <c r="BN64" s="73"/>
      <c r="BO64" s="73"/>
      <c r="BP64" s="73"/>
      <c r="BQ64" s="73"/>
      <c r="BR64" s="73"/>
      <c r="BS64" s="73"/>
      <c r="BT64" s="73"/>
      <c r="BU64" s="73"/>
      <c r="BV64" s="73"/>
      <c r="BW64" s="73"/>
      <c r="BX64" s="73"/>
      <c r="BY64" s="73"/>
      <c r="BZ64" s="73"/>
      <c r="CA64" s="73"/>
      <c r="CB64" s="73"/>
      <c r="CC64" s="73"/>
      <c r="CD64" s="73"/>
      <c r="CE64" s="73"/>
      <c r="CF64" s="73"/>
      <c r="CG64" s="73"/>
      <c r="CH64" s="73"/>
      <c r="CI64" s="73"/>
      <c r="CJ64" s="73"/>
      <c r="CK64" s="73"/>
      <c r="CL64" s="73"/>
      <c r="CM64" s="73"/>
      <c r="CN64" s="73"/>
      <c r="CO64" s="73"/>
      <c r="CP64" s="73"/>
      <c r="CQ64" s="73"/>
      <c r="CR64" s="73"/>
      <c r="CS64" s="73"/>
      <c r="CT64" s="73"/>
      <c r="CU64" s="73"/>
    </row>
    <row r="65" spans="1:99" s="81" customFormat="1" ht="15">
      <c r="A65" s="99"/>
      <c r="B65" s="144">
        <v>1</v>
      </c>
      <c r="C65" s="153"/>
      <c r="D65" s="146"/>
      <c r="E65" s="146"/>
      <c r="F65" s="147"/>
      <c r="G65" s="146"/>
      <c r="H65" s="150"/>
      <c r="I65" s="150"/>
      <c r="J65" s="150"/>
      <c r="K65" s="150"/>
      <c r="L65" s="146">
        <v>527.62</v>
      </c>
      <c r="M65" s="146">
        <v>58.66</v>
      </c>
      <c r="N65" s="76"/>
      <c r="O65" s="76"/>
      <c r="P65" s="76"/>
      <c r="Q65" s="76"/>
      <c r="R65" s="76"/>
      <c r="S65" s="77"/>
      <c r="T65" s="73"/>
      <c r="U65" s="73"/>
      <c r="V65" s="73"/>
      <c r="W65" s="73"/>
      <c r="X65" s="73"/>
      <c r="Y65" s="73"/>
      <c r="Z65" s="73"/>
      <c r="AA65" s="73"/>
      <c r="AB65" s="73"/>
      <c r="AC65" s="73"/>
      <c r="AD65" s="73"/>
      <c r="AE65" s="73"/>
      <c r="AF65" s="73"/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/>
      <c r="AV65" s="73"/>
      <c r="AW65" s="73"/>
      <c r="AX65" s="73"/>
      <c r="AY65" s="73"/>
      <c r="AZ65" s="73"/>
      <c r="BA65" s="73"/>
      <c r="BB65" s="73"/>
      <c r="BC65" s="73"/>
      <c r="BD65" s="73"/>
      <c r="BE65" s="73"/>
      <c r="BF65" s="73"/>
      <c r="BG65" s="73"/>
      <c r="BH65" s="73"/>
      <c r="BI65" s="73"/>
      <c r="BJ65" s="73"/>
      <c r="BK65" s="73"/>
      <c r="BL65" s="73"/>
      <c r="BM65" s="73"/>
      <c r="BN65" s="73"/>
      <c r="BO65" s="73"/>
      <c r="BP65" s="73"/>
      <c r="BQ65" s="73"/>
      <c r="BR65" s="73"/>
      <c r="BS65" s="73"/>
      <c r="BT65" s="73"/>
      <c r="BU65" s="73"/>
      <c r="BV65" s="73"/>
      <c r="BW65" s="73"/>
      <c r="BX65" s="73"/>
      <c r="BY65" s="73"/>
      <c r="BZ65" s="73"/>
      <c r="CA65" s="73"/>
      <c r="CB65" s="73"/>
      <c r="CC65" s="73"/>
      <c r="CD65" s="73"/>
      <c r="CE65" s="73"/>
      <c r="CF65" s="73"/>
      <c r="CG65" s="73"/>
      <c r="CH65" s="73"/>
      <c r="CI65" s="73"/>
      <c r="CJ65" s="73"/>
      <c r="CK65" s="73"/>
      <c r="CL65" s="73"/>
      <c r="CM65" s="73"/>
      <c r="CN65" s="73"/>
      <c r="CO65" s="73"/>
      <c r="CP65" s="73"/>
      <c r="CQ65" s="73"/>
      <c r="CR65" s="73"/>
      <c r="CS65" s="73"/>
      <c r="CT65" s="73"/>
      <c r="CU65" s="73"/>
    </row>
    <row r="66" spans="1:99" s="81" customFormat="1" ht="15">
      <c r="A66" s="99"/>
      <c r="B66" s="144">
        <v>2</v>
      </c>
      <c r="C66" s="153"/>
      <c r="D66" s="146"/>
      <c r="E66" s="146"/>
      <c r="F66" s="147"/>
      <c r="G66" s="146"/>
      <c r="H66" s="150"/>
      <c r="I66" s="150"/>
      <c r="J66" s="150"/>
      <c r="K66" s="150"/>
      <c r="L66" s="146">
        <v>467.02</v>
      </c>
      <c r="M66" s="146">
        <v>168.88</v>
      </c>
      <c r="N66" s="76"/>
      <c r="O66" s="76"/>
      <c r="P66" s="76"/>
      <c r="Q66" s="76"/>
      <c r="R66" s="76"/>
      <c r="S66" s="77"/>
      <c r="T66" s="73"/>
      <c r="U66" s="73"/>
      <c r="V66" s="73"/>
      <c r="W66" s="73"/>
      <c r="X66" s="73"/>
      <c r="Y66" s="73"/>
      <c r="Z66" s="73"/>
      <c r="AA66" s="73"/>
      <c r="AB66" s="73"/>
      <c r="AC66" s="73"/>
      <c r="AD66" s="73"/>
      <c r="AE66" s="73"/>
      <c r="AF66" s="73"/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/>
      <c r="AV66" s="73"/>
      <c r="AW66" s="73"/>
      <c r="AX66" s="73"/>
      <c r="AY66" s="73"/>
      <c r="AZ66" s="73"/>
      <c r="BA66" s="73"/>
      <c r="BB66" s="73"/>
      <c r="BC66" s="73"/>
      <c r="BD66" s="73"/>
      <c r="BE66" s="73"/>
      <c r="BF66" s="73"/>
      <c r="BG66" s="73"/>
      <c r="BH66" s="73"/>
      <c r="BI66" s="73"/>
      <c r="BJ66" s="73"/>
      <c r="BK66" s="73"/>
      <c r="BL66" s="73"/>
      <c r="BM66" s="73"/>
      <c r="BN66" s="73"/>
      <c r="BO66" s="73"/>
      <c r="BP66" s="73"/>
      <c r="BQ66" s="73"/>
      <c r="BR66" s="73"/>
      <c r="BS66" s="73"/>
      <c r="BT66" s="73"/>
      <c r="BU66" s="73"/>
      <c r="BV66" s="73"/>
      <c r="BW66" s="73"/>
      <c r="BX66" s="73"/>
      <c r="BY66" s="73"/>
      <c r="BZ66" s="73"/>
      <c r="CA66" s="73"/>
      <c r="CB66" s="73"/>
      <c r="CC66" s="73"/>
      <c r="CD66" s="73"/>
      <c r="CE66" s="73"/>
      <c r="CF66" s="73"/>
      <c r="CG66" s="73"/>
      <c r="CH66" s="73"/>
      <c r="CI66" s="73"/>
      <c r="CJ66" s="73"/>
      <c r="CK66" s="73"/>
      <c r="CL66" s="73"/>
      <c r="CM66" s="73"/>
      <c r="CN66" s="73"/>
      <c r="CO66" s="73"/>
      <c r="CP66" s="73"/>
      <c r="CQ66" s="73"/>
      <c r="CR66" s="73"/>
      <c r="CS66" s="73"/>
      <c r="CT66" s="73"/>
      <c r="CU66" s="73"/>
    </row>
    <row r="67" spans="1:99" s="144" customFormat="1" ht="15">
      <c r="A67" s="148"/>
      <c r="B67" s="144">
        <v>3</v>
      </c>
      <c r="C67" s="153"/>
      <c r="D67" s="146"/>
      <c r="E67" s="146"/>
      <c r="F67" s="147"/>
      <c r="G67" s="146"/>
      <c r="H67" s="150"/>
      <c r="I67" s="150"/>
      <c r="J67" s="150"/>
      <c r="K67" s="150"/>
      <c r="L67" s="146">
        <v>-384.65</v>
      </c>
      <c r="M67" s="146">
        <v>501.12</v>
      </c>
      <c r="N67" s="151"/>
      <c r="O67" s="151"/>
      <c r="P67" s="151"/>
      <c r="Q67" s="151"/>
      <c r="R67" s="151"/>
      <c r="S67" s="152"/>
      <c r="T67" s="116"/>
      <c r="U67" s="116"/>
      <c r="V67" s="116"/>
      <c r="W67" s="116"/>
      <c r="X67" s="116"/>
      <c r="Y67" s="116"/>
      <c r="Z67" s="116"/>
      <c r="AA67" s="116"/>
      <c r="AB67" s="116"/>
      <c r="AC67" s="116"/>
      <c r="AD67" s="116"/>
      <c r="AE67" s="116"/>
      <c r="AF67" s="116"/>
      <c r="AG67" s="116"/>
      <c r="AH67" s="116"/>
      <c r="AI67" s="116"/>
      <c r="AJ67" s="116"/>
      <c r="AK67" s="116"/>
      <c r="AL67" s="116"/>
      <c r="AM67" s="116"/>
      <c r="AN67" s="116"/>
      <c r="AO67" s="116"/>
      <c r="AP67" s="116"/>
      <c r="AQ67" s="116"/>
      <c r="AR67" s="116"/>
      <c r="AS67" s="116"/>
      <c r="AT67" s="116"/>
      <c r="AU67" s="116"/>
      <c r="AV67" s="116"/>
      <c r="AW67" s="116"/>
      <c r="AX67" s="116"/>
      <c r="AY67" s="116"/>
      <c r="AZ67" s="116"/>
      <c r="BA67" s="116"/>
      <c r="BB67" s="116"/>
      <c r="BC67" s="116"/>
      <c r="BD67" s="116"/>
      <c r="BE67" s="116"/>
      <c r="BF67" s="116"/>
      <c r="BG67" s="116"/>
      <c r="BH67" s="116"/>
      <c r="BI67" s="116"/>
      <c r="BJ67" s="116"/>
      <c r="BK67" s="116"/>
      <c r="BL67" s="116"/>
      <c r="BM67" s="116"/>
      <c r="BN67" s="116"/>
      <c r="BO67" s="116"/>
      <c r="BP67" s="116"/>
      <c r="BQ67" s="116"/>
      <c r="BR67" s="116"/>
      <c r="BS67" s="116"/>
      <c r="BT67" s="116"/>
      <c r="BU67" s="116"/>
      <c r="BV67" s="116"/>
      <c r="BW67" s="116"/>
      <c r="BX67" s="116"/>
      <c r="BY67" s="116"/>
      <c r="BZ67" s="116"/>
      <c r="CA67" s="116"/>
      <c r="CB67" s="116"/>
      <c r="CC67" s="116"/>
      <c r="CD67" s="116"/>
      <c r="CE67" s="116"/>
      <c r="CF67" s="116"/>
      <c r="CG67" s="116"/>
      <c r="CH67" s="116"/>
      <c r="CI67" s="116"/>
      <c r="CJ67" s="116"/>
      <c r="CK67" s="116"/>
      <c r="CL67" s="116"/>
      <c r="CM67" s="116"/>
      <c r="CN67" s="116"/>
      <c r="CO67" s="116"/>
      <c r="CP67" s="116"/>
      <c r="CQ67" s="116"/>
      <c r="CR67" s="116"/>
      <c r="CS67" s="116"/>
      <c r="CT67" s="116"/>
      <c r="CU67" s="116"/>
    </row>
    <row r="68" spans="1:99" s="144" customFormat="1" ht="15">
      <c r="A68" s="148"/>
      <c r="B68" s="144">
        <v>4</v>
      </c>
      <c r="C68" s="153"/>
      <c r="D68" s="146"/>
      <c r="E68" s="146"/>
      <c r="F68" s="147"/>
      <c r="G68" s="146"/>
      <c r="H68" s="150"/>
      <c r="I68" s="150"/>
      <c r="J68" s="150"/>
      <c r="K68" s="150"/>
      <c r="L68" s="146">
        <v>-299.54000000000002</v>
      </c>
      <c r="M68" s="146">
        <v>154.19999999999999</v>
      </c>
      <c r="N68" s="151"/>
      <c r="O68" s="151"/>
      <c r="P68" s="151"/>
      <c r="Q68" s="151"/>
      <c r="R68" s="151"/>
      <c r="S68" s="152"/>
      <c r="T68" s="116"/>
      <c r="U68" s="116"/>
      <c r="V68" s="116"/>
      <c r="W68" s="116"/>
      <c r="X68" s="116"/>
      <c r="Y68" s="116"/>
      <c r="Z68" s="116"/>
      <c r="AA68" s="116"/>
      <c r="AB68" s="116"/>
      <c r="AC68" s="116"/>
      <c r="AD68" s="116"/>
      <c r="AE68" s="116"/>
      <c r="AF68" s="116"/>
      <c r="AG68" s="116"/>
      <c r="AH68" s="116"/>
      <c r="AI68" s="116"/>
      <c r="AJ68" s="116"/>
      <c r="AK68" s="116"/>
      <c r="AL68" s="116"/>
      <c r="AM68" s="116"/>
      <c r="AN68" s="116"/>
      <c r="AO68" s="116"/>
      <c r="AP68" s="116"/>
      <c r="AQ68" s="116"/>
      <c r="AR68" s="116"/>
      <c r="AS68" s="116"/>
      <c r="AT68" s="116"/>
      <c r="AU68" s="116"/>
      <c r="AV68" s="116"/>
      <c r="AW68" s="116"/>
      <c r="AX68" s="116"/>
      <c r="AY68" s="116"/>
      <c r="AZ68" s="116"/>
      <c r="BA68" s="116"/>
      <c r="BB68" s="116"/>
      <c r="BC68" s="116"/>
      <c r="BD68" s="116"/>
      <c r="BE68" s="116"/>
      <c r="BF68" s="116"/>
      <c r="BG68" s="116"/>
      <c r="BH68" s="116"/>
      <c r="BI68" s="116"/>
      <c r="BJ68" s="116"/>
      <c r="BK68" s="116"/>
      <c r="BL68" s="116"/>
      <c r="BM68" s="116"/>
      <c r="BN68" s="116"/>
      <c r="BO68" s="116"/>
      <c r="BP68" s="116"/>
      <c r="BQ68" s="116"/>
      <c r="BR68" s="116"/>
      <c r="BS68" s="116"/>
      <c r="BT68" s="116"/>
      <c r="BU68" s="116"/>
      <c r="BV68" s="116"/>
      <c r="BW68" s="116"/>
      <c r="BX68" s="116"/>
      <c r="BY68" s="116"/>
      <c r="BZ68" s="116"/>
      <c r="CA68" s="116"/>
      <c r="CB68" s="116"/>
      <c r="CC68" s="116"/>
      <c r="CD68" s="116"/>
      <c r="CE68" s="116"/>
      <c r="CF68" s="116"/>
      <c r="CG68" s="116"/>
      <c r="CH68" s="116"/>
      <c r="CI68" s="116"/>
      <c r="CJ68" s="116"/>
      <c r="CK68" s="116"/>
      <c r="CL68" s="116"/>
      <c r="CM68" s="116"/>
      <c r="CN68" s="116"/>
      <c r="CO68" s="116"/>
      <c r="CP68" s="116"/>
      <c r="CQ68" s="116"/>
      <c r="CR68" s="116"/>
      <c r="CS68" s="116"/>
      <c r="CT68" s="116"/>
      <c r="CU68" s="116"/>
    </row>
    <row r="69" spans="1:99" s="144" customFormat="1" ht="15">
      <c r="A69" s="148"/>
      <c r="B69" s="144">
        <v>5</v>
      </c>
      <c r="C69" s="153"/>
      <c r="D69" s="146"/>
      <c r="E69" s="146"/>
      <c r="F69" s="147"/>
      <c r="G69" s="146"/>
      <c r="H69" s="150"/>
      <c r="I69" s="150"/>
      <c r="J69" s="150"/>
      <c r="K69" s="150"/>
      <c r="L69" s="146">
        <v>-287.76</v>
      </c>
      <c r="M69" s="146">
        <v>8.0299999999999994</v>
      </c>
      <c r="N69" s="151"/>
      <c r="O69" s="151"/>
      <c r="P69" s="151"/>
      <c r="Q69" s="151"/>
      <c r="R69" s="151"/>
      <c r="S69" s="152"/>
      <c r="T69" s="116"/>
      <c r="U69" s="116"/>
      <c r="V69" s="116"/>
      <c r="W69" s="116"/>
      <c r="X69" s="116"/>
      <c r="Y69" s="116"/>
      <c r="Z69" s="116"/>
      <c r="AA69" s="116"/>
      <c r="AB69" s="116"/>
      <c r="AC69" s="116"/>
      <c r="AD69" s="116"/>
      <c r="AE69" s="116"/>
      <c r="AF69" s="116"/>
      <c r="AG69" s="116"/>
      <c r="AH69" s="116"/>
      <c r="AI69" s="116"/>
      <c r="AJ69" s="116"/>
      <c r="AK69" s="116"/>
      <c r="AL69" s="116"/>
      <c r="AM69" s="116"/>
      <c r="AN69" s="116"/>
      <c r="AO69" s="116"/>
      <c r="AP69" s="116"/>
      <c r="AQ69" s="116"/>
      <c r="AR69" s="116"/>
      <c r="AS69" s="116"/>
      <c r="AT69" s="116"/>
      <c r="AU69" s="116"/>
      <c r="AV69" s="116"/>
      <c r="AW69" s="116"/>
      <c r="AX69" s="116"/>
      <c r="AY69" s="116"/>
      <c r="AZ69" s="116"/>
      <c r="BA69" s="116"/>
      <c r="BB69" s="116"/>
      <c r="BC69" s="116"/>
      <c r="BD69" s="116"/>
      <c r="BE69" s="116"/>
      <c r="BF69" s="116"/>
      <c r="BG69" s="116"/>
      <c r="BH69" s="116"/>
      <c r="BI69" s="116"/>
      <c r="BJ69" s="116"/>
      <c r="BK69" s="116"/>
      <c r="BL69" s="116"/>
      <c r="BM69" s="116"/>
      <c r="BN69" s="116"/>
      <c r="BO69" s="116"/>
      <c r="BP69" s="116"/>
      <c r="BQ69" s="116"/>
      <c r="BR69" s="116"/>
      <c r="BS69" s="116"/>
      <c r="BT69" s="116"/>
      <c r="BU69" s="116"/>
      <c r="BV69" s="116"/>
      <c r="BW69" s="116"/>
      <c r="BX69" s="116"/>
      <c r="BY69" s="116"/>
      <c r="BZ69" s="116"/>
      <c r="CA69" s="116"/>
      <c r="CB69" s="116"/>
      <c r="CC69" s="116"/>
      <c r="CD69" s="116"/>
      <c r="CE69" s="116"/>
      <c r="CF69" s="116"/>
      <c r="CG69" s="116"/>
      <c r="CH69" s="116"/>
      <c r="CI69" s="116"/>
      <c r="CJ69" s="116"/>
      <c r="CK69" s="116"/>
      <c r="CL69" s="116"/>
      <c r="CM69" s="116"/>
      <c r="CN69" s="116"/>
      <c r="CO69" s="116"/>
      <c r="CP69" s="116"/>
      <c r="CQ69" s="116"/>
      <c r="CR69" s="116"/>
      <c r="CS69" s="116"/>
      <c r="CT69" s="116"/>
      <c r="CU69" s="116"/>
    </row>
    <row r="70" spans="1:99" s="144" customFormat="1" ht="15">
      <c r="A70" s="148"/>
      <c r="B70" s="144">
        <v>6</v>
      </c>
      <c r="C70" s="153"/>
      <c r="D70" s="146"/>
      <c r="E70" s="146"/>
      <c r="F70" s="147"/>
      <c r="G70" s="146"/>
      <c r="H70" s="150"/>
      <c r="I70" s="150"/>
      <c r="J70" s="150"/>
      <c r="K70" s="150"/>
      <c r="L70" s="146">
        <v>569.4</v>
      </c>
      <c r="M70" s="146">
        <v>-177.88</v>
      </c>
      <c r="N70" s="151"/>
      <c r="O70" s="151"/>
      <c r="P70" s="151"/>
      <c r="Q70" s="151"/>
      <c r="R70" s="151"/>
      <c r="S70" s="152"/>
      <c r="T70" s="116"/>
      <c r="U70" s="116"/>
      <c r="V70" s="116"/>
      <c r="W70" s="116"/>
      <c r="X70" s="116"/>
      <c r="Y70" s="116"/>
      <c r="Z70" s="116"/>
      <c r="AA70" s="116"/>
      <c r="AB70" s="116"/>
      <c r="AC70" s="116"/>
      <c r="AD70" s="116"/>
      <c r="AE70" s="116"/>
      <c r="AF70" s="116"/>
      <c r="AG70" s="116"/>
      <c r="AH70" s="116"/>
      <c r="AI70" s="116"/>
      <c r="AJ70" s="116"/>
      <c r="AK70" s="116"/>
      <c r="AL70" s="116"/>
      <c r="AM70" s="116"/>
      <c r="AN70" s="116"/>
      <c r="AO70" s="116"/>
      <c r="AP70" s="116"/>
      <c r="AQ70" s="116"/>
      <c r="AR70" s="116"/>
      <c r="AS70" s="116"/>
      <c r="AT70" s="116"/>
      <c r="AU70" s="116"/>
      <c r="AV70" s="116"/>
      <c r="AW70" s="116"/>
      <c r="AX70" s="116"/>
      <c r="AY70" s="116"/>
      <c r="AZ70" s="116"/>
      <c r="BA70" s="116"/>
      <c r="BB70" s="116"/>
      <c r="BC70" s="116"/>
      <c r="BD70" s="116"/>
      <c r="BE70" s="116"/>
      <c r="BF70" s="116"/>
      <c r="BG70" s="116"/>
      <c r="BH70" s="116"/>
      <c r="BI70" s="116"/>
      <c r="BJ70" s="116"/>
      <c r="BK70" s="116"/>
      <c r="BL70" s="116"/>
      <c r="BM70" s="116"/>
      <c r="BN70" s="116"/>
      <c r="BO70" s="116"/>
      <c r="BP70" s="116"/>
      <c r="BQ70" s="116"/>
      <c r="BR70" s="116"/>
      <c r="BS70" s="116"/>
      <c r="BT70" s="116"/>
      <c r="BU70" s="116"/>
      <c r="BV70" s="116"/>
      <c r="BW70" s="116"/>
      <c r="BX70" s="116"/>
      <c r="BY70" s="116"/>
      <c r="BZ70" s="116"/>
      <c r="CA70" s="116"/>
      <c r="CB70" s="116"/>
      <c r="CC70" s="116"/>
      <c r="CD70" s="116"/>
      <c r="CE70" s="116"/>
      <c r="CF70" s="116"/>
      <c r="CG70" s="116"/>
      <c r="CH70" s="116"/>
      <c r="CI70" s="116"/>
      <c r="CJ70" s="116"/>
      <c r="CK70" s="116"/>
      <c r="CL70" s="116"/>
      <c r="CM70" s="116"/>
      <c r="CN70" s="116"/>
      <c r="CO70" s="116"/>
      <c r="CP70" s="116"/>
      <c r="CQ70" s="116"/>
      <c r="CR70" s="116"/>
      <c r="CS70" s="116"/>
      <c r="CT70" s="116"/>
      <c r="CU70" s="116"/>
    </row>
    <row r="71" spans="1:99" s="144" customFormat="1" ht="15">
      <c r="A71" s="148"/>
      <c r="B71" s="144">
        <v>7</v>
      </c>
      <c r="C71" s="153"/>
      <c r="D71" s="146"/>
      <c r="E71" s="146"/>
      <c r="F71" s="147"/>
      <c r="G71" s="146"/>
      <c r="H71" s="150"/>
      <c r="I71" s="150"/>
      <c r="J71" s="150"/>
      <c r="K71" s="150"/>
      <c r="L71" s="146">
        <v>961.17</v>
      </c>
      <c r="M71" s="146">
        <v>305.97000000000003</v>
      </c>
      <c r="N71" s="151"/>
      <c r="O71" s="151"/>
      <c r="P71" s="151"/>
      <c r="Q71" s="151"/>
      <c r="R71" s="151"/>
      <c r="S71" s="152"/>
      <c r="T71" s="116"/>
      <c r="U71" s="116"/>
      <c r="V71" s="116"/>
      <c r="W71" s="116"/>
      <c r="X71" s="116"/>
      <c r="Y71" s="116"/>
      <c r="Z71" s="116"/>
      <c r="AA71" s="116"/>
      <c r="AB71" s="116"/>
      <c r="AC71" s="116"/>
      <c r="AD71" s="116"/>
      <c r="AE71" s="116"/>
      <c r="AF71" s="116"/>
      <c r="AG71" s="116"/>
      <c r="AH71" s="116"/>
      <c r="AI71" s="116"/>
      <c r="AJ71" s="116"/>
      <c r="AK71" s="116"/>
      <c r="AL71" s="116"/>
      <c r="AM71" s="116"/>
      <c r="AN71" s="116"/>
      <c r="AO71" s="116"/>
      <c r="AP71" s="116"/>
      <c r="AQ71" s="116"/>
      <c r="AR71" s="116"/>
      <c r="AS71" s="116"/>
      <c r="AT71" s="116"/>
      <c r="AU71" s="116"/>
      <c r="AV71" s="116"/>
      <c r="AW71" s="116"/>
      <c r="AX71" s="116"/>
      <c r="AY71" s="116"/>
      <c r="AZ71" s="116"/>
      <c r="BA71" s="116"/>
      <c r="BB71" s="116"/>
      <c r="BC71" s="116"/>
      <c r="BD71" s="116"/>
      <c r="BE71" s="116"/>
      <c r="BF71" s="116"/>
      <c r="BG71" s="116"/>
      <c r="BH71" s="116"/>
      <c r="BI71" s="116"/>
      <c r="BJ71" s="116"/>
      <c r="BK71" s="116"/>
      <c r="BL71" s="116"/>
      <c r="BM71" s="116"/>
      <c r="BN71" s="116"/>
      <c r="BO71" s="116"/>
      <c r="BP71" s="116"/>
      <c r="BQ71" s="116"/>
      <c r="BR71" s="116"/>
      <c r="BS71" s="116"/>
      <c r="BT71" s="116"/>
      <c r="BU71" s="116"/>
      <c r="BV71" s="116"/>
      <c r="BW71" s="116"/>
      <c r="BX71" s="116"/>
      <c r="BY71" s="116"/>
      <c r="BZ71" s="116"/>
      <c r="CA71" s="116"/>
      <c r="CB71" s="116"/>
      <c r="CC71" s="116"/>
      <c r="CD71" s="116"/>
      <c r="CE71" s="116"/>
      <c r="CF71" s="116"/>
      <c r="CG71" s="116"/>
      <c r="CH71" s="116"/>
      <c r="CI71" s="116"/>
      <c r="CJ71" s="116"/>
      <c r="CK71" s="116"/>
      <c r="CL71" s="116"/>
      <c r="CM71" s="116"/>
      <c r="CN71" s="116"/>
      <c r="CO71" s="116"/>
      <c r="CP71" s="116"/>
      <c r="CQ71" s="116"/>
      <c r="CR71" s="116"/>
      <c r="CS71" s="116"/>
      <c r="CT71" s="116"/>
      <c r="CU71" s="116"/>
    </row>
    <row r="72" spans="1:99" s="144" customFormat="1" ht="15">
      <c r="A72" s="148"/>
      <c r="B72" s="144">
        <v>8</v>
      </c>
      <c r="C72" s="153"/>
      <c r="D72" s="146"/>
      <c r="E72" s="146"/>
      <c r="F72" s="147"/>
      <c r="G72" s="146"/>
      <c r="H72" s="150"/>
      <c r="I72" s="150"/>
      <c r="J72" s="150"/>
      <c r="K72" s="150"/>
      <c r="L72" s="146">
        <v>462.42</v>
      </c>
      <c r="M72" s="146">
        <v>537.41999999999996</v>
      </c>
      <c r="N72" s="151"/>
      <c r="O72" s="151"/>
      <c r="P72" s="151"/>
      <c r="Q72" s="151"/>
      <c r="R72" s="151"/>
      <c r="S72" s="152"/>
      <c r="T72" s="116"/>
      <c r="U72" s="116"/>
      <c r="V72" s="116"/>
      <c r="W72" s="116"/>
      <c r="X72" s="116"/>
      <c r="Y72" s="116"/>
      <c r="Z72" s="116"/>
      <c r="AA72" s="116"/>
      <c r="AB72" s="116"/>
      <c r="AC72" s="116"/>
      <c r="AD72" s="116"/>
      <c r="AE72" s="116"/>
      <c r="AF72" s="116"/>
      <c r="AG72" s="116"/>
      <c r="AH72" s="116"/>
      <c r="AI72" s="116"/>
      <c r="AJ72" s="116"/>
      <c r="AK72" s="116"/>
      <c r="AL72" s="116"/>
      <c r="AM72" s="116"/>
      <c r="AN72" s="116"/>
      <c r="AO72" s="116"/>
      <c r="AP72" s="116"/>
      <c r="AQ72" s="116"/>
      <c r="AR72" s="116"/>
      <c r="AS72" s="116"/>
      <c r="AT72" s="116"/>
      <c r="AU72" s="116"/>
      <c r="AV72" s="116"/>
      <c r="AW72" s="116"/>
      <c r="AX72" s="116"/>
      <c r="AY72" s="116"/>
      <c r="AZ72" s="116"/>
      <c r="BA72" s="116"/>
      <c r="BB72" s="116"/>
      <c r="BC72" s="116"/>
      <c r="BD72" s="116"/>
      <c r="BE72" s="116"/>
      <c r="BF72" s="116"/>
      <c r="BG72" s="116"/>
      <c r="BH72" s="116"/>
      <c r="BI72" s="116"/>
      <c r="BJ72" s="116"/>
      <c r="BK72" s="116"/>
      <c r="BL72" s="116"/>
      <c r="BM72" s="116"/>
      <c r="BN72" s="116"/>
      <c r="BO72" s="116"/>
      <c r="BP72" s="116"/>
      <c r="BQ72" s="116"/>
      <c r="BR72" s="116"/>
      <c r="BS72" s="116"/>
      <c r="BT72" s="116"/>
      <c r="BU72" s="116"/>
      <c r="BV72" s="116"/>
      <c r="BW72" s="116"/>
      <c r="BX72" s="116"/>
      <c r="BY72" s="116"/>
      <c r="BZ72" s="116"/>
      <c r="CA72" s="116"/>
      <c r="CB72" s="116"/>
      <c r="CC72" s="116"/>
      <c r="CD72" s="116"/>
      <c r="CE72" s="116"/>
      <c r="CF72" s="116"/>
      <c r="CG72" s="116"/>
      <c r="CH72" s="116"/>
      <c r="CI72" s="116"/>
      <c r="CJ72" s="116"/>
      <c r="CK72" s="116"/>
      <c r="CL72" s="116"/>
      <c r="CM72" s="116"/>
      <c r="CN72" s="116"/>
      <c r="CO72" s="116"/>
      <c r="CP72" s="116"/>
      <c r="CQ72" s="116"/>
      <c r="CR72" s="116"/>
      <c r="CS72" s="116"/>
      <c r="CT72" s="116"/>
      <c r="CU72" s="116"/>
    </row>
    <row r="73" spans="1:99" s="144" customFormat="1" ht="15">
      <c r="A73" s="148"/>
      <c r="B73" s="144">
        <v>9</v>
      </c>
      <c r="C73" s="153"/>
      <c r="D73" s="146"/>
      <c r="E73" s="146"/>
      <c r="F73" s="147"/>
      <c r="G73" s="146"/>
      <c r="H73" s="150"/>
      <c r="I73" s="150"/>
      <c r="J73" s="150"/>
      <c r="K73" s="150"/>
      <c r="L73" s="146">
        <v>-372.92</v>
      </c>
      <c r="M73" s="146">
        <v>541.28</v>
      </c>
      <c r="N73" s="151"/>
      <c r="O73" s="151"/>
      <c r="P73" s="151"/>
      <c r="Q73" s="151"/>
      <c r="R73" s="151"/>
      <c r="S73" s="152"/>
      <c r="T73" s="116"/>
      <c r="U73" s="116"/>
      <c r="V73" s="116"/>
      <c r="W73" s="116"/>
      <c r="X73" s="116"/>
      <c r="Y73" s="116"/>
      <c r="Z73" s="116"/>
      <c r="AA73" s="116"/>
      <c r="AB73" s="116"/>
      <c r="AC73" s="116"/>
      <c r="AD73" s="116"/>
      <c r="AE73" s="116"/>
      <c r="AF73" s="116"/>
      <c r="AG73" s="116"/>
      <c r="AH73" s="116"/>
      <c r="AI73" s="116"/>
      <c r="AJ73" s="116"/>
      <c r="AK73" s="116"/>
      <c r="AL73" s="116"/>
      <c r="AM73" s="116"/>
      <c r="AN73" s="116"/>
      <c r="AO73" s="116"/>
      <c r="AP73" s="116"/>
      <c r="AQ73" s="116"/>
      <c r="AR73" s="116"/>
      <c r="AS73" s="116"/>
      <c r="AT73" s="116"/>
      <c r="AU73" s="116"/>
      <c r="AV73" s="116"/>
      <c r="AW73" s="116"/>
      <c r="AX73" s="116"/>
      <c r="AY73" s="116"/>
      <c r="AZ73" s="116"/>
      <c r="BA73" s="116"/>
      <c r="BB73" s="116"/>
      <c r="BC73" s="116"/>
      <c r="BD73" s="116"/>
      <c r="BE73" s="116"/>
      <c r="BF73" s="116"/>
      <c r="BG73" s="116"/>
      <c r="BH73" s="116"/>
      <c r="BI73" s="116"/>
      <c r="BJ73" s="116"/>
      <c r="BK73" s="116"/>
      <c r="BL73" s="116"/>
      <c r="BM73" s="116"/>
      <c r="BN73" s="116"/>
      <c r="BO73" s="116"/>
      <c r="BP73" s="116"/>
      <c r="BQ73" s="116"/>
      <c r="BR73" s="116"/>
      <c r="BS73" s="116"/>
      <c r="BT73" s="116"/>
      <c r="BU73" s="116"/>
      <c r="BV73" s="116"/>
      <c r="BW73" s="116"/>
      <c r="BX73" s="116"/>
      <c r="BY73" s="116"/>
      <c r="BZ73" s="116"/>
      <c r="CA73" s="116"/>
      <c r="CB73" s="116"/>
      <c r="CC73" s="116"/>
      <c r="CD73" s="116"/>
      <c r="CE73" s="116"/>
      <c r="CF73" s="116"/>
      <c r="CG73" s="116"/>
      <c r="CH73" s="116"/>
      <c r="CI73" s="116"/>
      <c r="CJ73" s="116"/>
      <c r="CK73" s="116"/>
      <c r="CL73" s="116"/>
      <c r="CM73" s="116"/>
      <c r="CN73" s="116"/>
      <c r="CO73" s="116"/>
      <c r="CP73" s="116"/>
      <c r="CQ73" s="116"/>
      <c r="CR73" s="116"/>
      <c r="CS73" s="116"/>
      <c r="CT73" s="116"/>
      <c r="CU73" s="116"/>
    </row>
    <row r="74" spans="1:99" ht="15">
      <c r="A74" s="117"/>
      <c r="B74" s="117"/>
      <c r="C74" s="110" t="s">
        <v>61</v>
      </c>
      <c r="D74" s="111"/>
      <c r="E74" s="112"/>
      <c r="F74" s="112"/>
      <c r="G74" s="113"/>
      <c r="H74" s="111"/>
      <c r="I74" s="112"/>
      <c r="J74" s="112"/>
      <c r="K74" s="113"/>
      <c r="L74" s="119"/>
      <c r="M74" s="120"/>
      <c r="N74" s="114"/>
      <c r="O74" s="114"/>
      <c r="P74" s="114"/>
      <c r="Q74" s="114"/>
      <c r="R74" s="114"/>
      <c r="S74" s="115"/>
      <c r="T74" s="116"/>
      <c r="U74" s="116"/>
      <c r="V74" s="116"/>
      <c r="W74" s="116"/>
      <c r="X74" s="116"/>
      <c r="Y74" s="116"/>
      <c r="Z74" s="116"/>
      <c r="AA74" s="116"/>
      <c r="AB74" s="116"/>
      <c r="AC74" s="116"/>
      <c r="AD74" s="116"/>
      <c r="AE74" s="116"/>
      <c r="AF74" s="116"/>
      <c r="AG74" s="116"/>
      <c r="AH74" s="116"/>
      <c r="AI74" s="116"/>
      <c r="AJ74" s="116"/>
      <c r="AK74" s="116"/>
      <c r="AL74" s="116"/>
      <c r="AM74" s="116"/>
      <c r="AN74" s="116"/>
      <c r="AO74" s="116"/>
      <c r="AP74" s="116"/>
      <c r="AQ74" s="116"/>
      <c r="AR74" s="116"/>
      <c r="AS74" s="116"/>
      <c r="AT74" s="116"/>
      <c r="AU74" s="116"/>
      <c r="AV74" s="116"/>
      <c r="AW74" s="116"/>
      <c r="AX74" s="116"/>
      <c r="AY74" s="116"/>
      <c r="AZ74" s="116"/>
      <c r="BA74" s="116"/>
      <c r="BB74" s="116"/>
      <c r="BC74" s="116"/>
      <c r="BD74" s="116"/>
      <c r="BE74" s="116"/>
      <c r="BF74" s="116"/>
      <c r="BG74" s="116"/>
      <c r="BH74" s="116"/>
      <c r="BI74" s="116"/>
      <c r="BJ74" s="116"/>
      <c r="BK74" s="116"/>
      <c r="BL74" s="116"/>
      <c r="BM74" s="116"/>
      <c r="BN74" s="116"/>
      <c r="BO74" s="116"/>
      <c r="BP74" s="116"/>
      <c r="BQ74" s="116"/>
      <c r="BR74" s="116"/>
      <c r="BS74" s="116"/>
      <c r="BT74" s="116"/>
      <c r="BU74" s="116"/>
      <c r="BV74" s="116"/>
      <c r="BW74" s="116"/>
      <c r="BX74" s="116"/>
      <c r="BY74" s="116"/>
      <c r="BZ74" s="116"/>
      <c r="CA74" s="116"/>
      <c r="CB74" s="116"/>
      <c r="CC74" s="116"/>
      <c r="CD74" s="116"/>
      <c r="CE74" s="116"/>
      <c r="CF74" s="116"/>
      <c r="CG74" s="116"/>
      <c r="CH74" s="116"/>
      <c r="CI74" s="116"/>
      <c r="CJ74" s="116"/>
      <c r="CK74" s="116"/>
      <c r="CL74" s="116"/>
      <c r="CM74" s="116"/>
      <c r="CN74" s="116"/>
      <c r="CO74" s="116"/>
      <c r="CP74" s="116"/>
      <c r="CQ74" s="116"/>
      <c r="CR74" s="116"/>
      <c r="CS74" s="116"/>
      <c r="CT74" s="116"/>
      <c r="CU74" s="116"/>
    </row>
    <row r="75" spans="1:99" ht="14.25" customHeight="1">
      <c r="A75" s="109"/>
      <c r="B75" s="109"/>
      <c r="C75" s="162" t="s">
        <v>60</v>
      </c>
      <c r="D75" s="164" t="s">
        <v>15</v>
      </c>
      <c r="E75" s="164"/>
      <c r="F75" s="164"/>
      <c r="G75" s="164"/>
      <c r="H75" s="164" t="s">
        <v>16</v>
      </c>
      <c r="I75" s="164"/>
      <c r="J75" s="164"/>
      <c r="K75" s="164"/>
      <c r="L75" s="164" t="s">
        <v>17</v>
      </c>
      <c r="M75" s="164"/>
      <c r="N75" s="164"/>
      <c r="O75" s="164"/>
      <c r="P75" s="164" t="s">
        <v>18</v>
      </c>
      <c r="Q75" s="164"/>
      <c r="R75" s="164"/>
      <c r="S75" s="164"/>
      <c r="T75" s="164" t="s">
        <v>19</v>
      </c>
      <c r="U75" s="164"/>
      <c r="V75" s="164"/>
      <c r="W75" s="164"/>
      <c r="X75" s="164" t="s">
        <v>20</v>
      </c>
      <c r="Y75" s="164"/>
      <c r="Z75" s="164"/>
      <c r="AA75" s="164"/>
      <c r="AB75" s="164" t="s">
        <v>21</v>
      </c>
      <c r="AC75" s="164"/>
      <c r="AD75" s="164"/>
      <c r="AE75" s="164"/>
      <c r="AF75" s="164" t="s">
        <v>22</v>
      </c>
      <c r="AG75" s="164"/>
      <c r="AH75" s="164"/>
      <c r="AI75" s="164"/>
      <c r="AJ75" s="164" t="s">
        <v>23</v>
      </c>
      <c r="AK75" s="164"/>
      <c r="AL75" s="164"/>
      <c r="AM75" s="164"/>
      <c r="AN75" s="164" t="s">
        <v>24</v>
      </c>
      <c r="AO75" s="164"/>
      <c r="AP75" s="164"/>
      <c r="AQ75" s="164"/>
      <c r="AR75" s="164" t="s">
        <v>25</v>
      </c>
      <c r="AS75" s="164"/>
      <c r="AT75" s="164"/>
      <c r="AU75" s="164"/>
      <c r="AV75" s="164" t="s">
        <v>26</v>
      </c>
      <c r="AW75" s="164"/>
      <c r="AX75" s="164"/>
      <c r="AY75" s="164"/>
      <c r="AZ75" s="164" t="s">
        <v>27</v>
      </c>
      <c r="BA75" s="164"/>
      <c r="BB75" s="164"/>
      <c r="BC75" s="164"/>
      <c r="BD75" s="164" t="s">
        <v>28</v>
      </c>
      <c r="BE75" s="164"/>
      <c r="BF75" s="164"/>
      <c r="BG75" s="164"/>
      <c r="BH75" s="164" t="s">
        <v>29</v>
      </c>
      <c r="BI75" s="164"/>
      <c r="BJ75" s="164"/>
      <c r="BK75" s="164"/>
      <c r="BL75" s="164" t="s">
        <v>30</v>
      </c>
      <c r="BM75" s="164"/>
      <c r="BN75" s="164"/>
      <c r="BO75" s="164"/>
      <c r="BP75" s="164" t="s">
        <v>31</v>
      </c>
      <c r="BQ75" s="164"/>
      <c r="BR75" s="164"/>
      <c r="BS75" s="164"/>
      <c r="BT75" s="164" t="s">
        <v>32</v>
      </c>
      <c r="BU75" s="164"/>
      <c r="BV75" s="164"/>
      <c r="BW75" s="164"/>
      <c r="BX75" s="164" t="s">
        <v>33</v>
      </c>
      <c r="BY75" s="164"/>
      <c r="BZ75" s="164"/>
      <c r="CA75" s="164"/>
      <c r="CB75" s="164" t="s">
        <v>34</v>
      </c>
      <c r="CC75" s="164"/>
      <c r="CD75" s="164"/>
      <c r="CE75" s="164"/>
      <c r="CF75" s="164" t="s">
        <v>64</v>
      </c>
      <c r="CG75" s="164"/>
      <c r="CH75" s="164"/>
      <c r="CI75" s="164"/>
      <c r="CJ75" s="164" t="s">
        <v>65</v>
      </c>
      <c r="CK75" s="164"/>
      <c r="CL75" s="164"/>
      <c r="CM75" s="164"/>
      <c r="CN75" s="164" t="s">
        <v>66</v>
      </c>
      <c r="CO75" s="164"/>
      <c r="CP75" s="164"/>
      <c r="CQ75" s="164"/>
      <c r="CR75" s="164" t="s">
        <v>67</v>
      </c>
      <c r="CS75" s="164"/>
      <c r="CT75" s="164"/>
      <c r="CU75" s="164"/>
    </row>
    <row r="76" spans="1:99" ht="14.25" customHeight="1" thickBot="1">
      <c r="A76" s="109"/>
      <c r="B76" s="109"/>
      <c r="C76" s="163"/>
      <c r="D76" s="129" t="s">
        <v>11</v>
      </c>
      <c r="E76" s="129" t="s">
        <v>12</v>
      </c>
      <c r="F76" s="129" t="s">
        <v>13</v>
      </c>
      <c r="G76" s="129" t="s">
        <v>14</v>
      </c>
      <c r="H76" s="129" t="s">
        <v>11</v>
      </c>
      <c r="I76" s="129" t="s">
        <v>12</v>
      </c>
      <c r="J76" s="129" t="s">
        <v>13</v>
      </c>
      <c r="K76" s="129" t="s">
        <v>14</v>
      </c>
      <c r="L76" s="129" t="s">
        <v>11</v>
      </c>
      <c r="M76" s="129" t="s">
        <v>12</v>
      </c>
      <c r="N76" s="129" t="s">
        <v>13</v>
      </c>
      <c r="O76" s="129" t="s">
        <v>14</v>
      </c>
      <c r="P76" s="129" t="s">
        <v>11</v>
      </c>
      <c r="Q76" s="129" t="s">
        <v>12</v>
      </c>
      <c r="R76" s="129" t="s">
        <v>13</v>
      </c>
      <c r="S76" s="129" t="s">
        <v>14</v>
      </c>
      <c r="T76" s="129" t="s">
        <v>11</v>
      </c>
      <c r="U76" s="129" t="s">
        <v>12</v>
      </c>
      <c r="V76" s="129" t="s">
        <v>13</v>
      </c>
      <c r="W76" s="129" t="s">
        <v>14</v>
      </c>
      <c r="X76" s="129" t="s">
        <v>11</v>
      </c>
      <c r="Y76" s="129" t="s">
        <v>12</v>
      </c>
      <c r="Z76" s="129" t="s">
        <v>13</v>
      </c>
      <c r="AA76" s="129" t="s">
        <v>14</v>
      </c>
      <c r="AB76" s="129" t="s">
        <v>11</v>
      </c>
      <c r="AC76" s="129" t="s">
        <v>12</v>
      </c>
      <c r="AD76" s="129" t="s">
        <v>13</v>
      </c>
      <c r="AE76" s="129" t="s">
        <v>14</v>
      </c>
      <c r="AF76" s="129" t="s">
        <v>11</v>
      </c>
      <c r="AG76" s="129" t="s">
        <v>12</v>
      </c>
      <c r="AH76" s="129" t="s">
        <v>13</v>
      </c>
      <c r="AI76" s="129" t="s">
        <v>14</v>
      </c>
      <c r="AJ76" s="129" t="s">
        <v>11</v>
      </c>
      <c r="AK76" s="129" t="s">
        <v>12</v>
      </c>
      <c r="AL76" s="129" t="s">
        <v>13</v>
      </c>
      <c r="AM76" s="129" t="s">
        <v>14</v>
      </c>
      <c r="AN76" s="129" t="s">
        <v>11</v>
      </c>
      <c r="AO76" s="129" t="s">
        <v>12</v>
      </c>
      <c r="AP76" s="129" t="s">
        <v>13</v>
      </c>
      <c r="AQ76" s="129" t="s">
        <v>14</v>
      </c>
      <c r="AR76" s="129" t="s">
        <v>11</v>
      </c>
      <c r="AS76" s="129" t="s">
        <v>12</v>
      </c>
      <c r="AT76" s="129" t="s">
        <v>13</v>
      </c>
      <c r="AU76" s="129" t="s">
        <v>14</v>
      </c>
      <c r="AV76" s="129" t="s">
        <v>11</v>
      </c>
      <c r="AW76" s="129" t="s">
        <v>12</v>
      </c>
      <c r="AX76" s="129" t="s">
        <v>13</v>
      </c>
      <c r="AY76" s="129" t="s">
        <v>14</v>
      </c>
      <c r="AZ76" s="129" t="s">
        <v>11</v>
      </c>
      <c r="BA76" s="129" t="s">
        <v>12</v>
      </c>
      <c r="BB76" s="129" t="s">
        <v>13</v>
      </c>
      <c r="BC76" s="129" t="s">
        <v>14</v>
      </c>
      <c r="BD76" s="129" t="s">
        <v>11</v>
      </c>
      <c r="BE76" s="129" t="s">
        <v>12</v>
      </c>
      <c r="BF76" s="129" t="s">
        <v>13</v>
      </c>
      <c r="BG76" s="129" t="s">
        <v>14</v>
      </c>
      <c r="BH76" s="129" t="s">
        <v>11</v>
      </c>
      <c r="BI76" s="129" t="s">
        <v>12</v>
      </c>
      <c r="BJ76" s="129" t="s">
        <v>13</v>
      </c>
      <c r="BK76" s="129" t="s">
        <v>14</v>
      </c>
      <c r="BL76" s="129" t="s">
        <v>11</v>
      </c>
      <c r="BM76" s="129" t="s">
        <v>12</v>
      </c>
      <c r="BN76" s="129" t="s">
        <v>13</v>
      </c>
      <c r="BO76" s="129" t="s">
        <v>14</v>
      </c>
      <c r="BP76" s="129" t="s">
        <v>11</v>
      </c>
      <c r="BQ76" s="129" t="s">
        <v>12</v>
      </c>
      <c r="BR76" s="129" t="s">
        <v>13</v>
      </c>
      <c r="BS76" s="129" t="s">
        <v>14</v>
      </c>
      <c r="BT76" s="129" t="s">
        <v>11</v>
      </c>
      <c r="BU76" s="129" t="s">
        <v>12</v>
      </c>
      <c r="BV76" s="129" t="s">
        <v>13</v>
      </c>
      <c r="BW76" s="129" t="s">
        <v>14</v>
      </c>
      <c r="BX76" s="129" t="s">
        <v>11</v>
      </c>
      <c r="BY76" s="129" t="s">
        <v>12</v>
      </c>
      <c r="BZ76" s="129" t="s">
        <v>13</v>
      </c>
      <c r="CA76" s="129" t="s">
        <v>14</v>
      </c>
      <c r="CB76" s="129" t="s">
        <v>11</v>
      </c>
      <c r="CC76" s="129" t="s">
        <v>12</v>
      </c>
      <c r="CD76" s="129" t="s">
        <v>13</v>
      </c>
      <c r="CE76" s="129" t="s">
        <v>14</v>
      </c>
      <c r="CF76" s="129" t="s">
        <v>11</v>
      </c>
      <c r="CG76" s="129" t="s">
        <v>12</v>
      </c>
      <c r="CH76" s="129" t="s">
        <v>13</v>
      </c>
      <c r="CI76" s="129" t="s">
        <v>14</v>
      </c>
      <c r="CJ76" s="129" t="s">
        <v>11</v>
      </c>
      <c r="CK76" s="129" t="s">
        <v>12</v>
      </c>
      <c r="CL76" s="129" t="s">
        <v>13</v>
      </c>
      <c r="CM76" s="129" t="s">
        <v>14</v>
      </c>
      <c r="CN76" s="129" t="s">
        <v>11</v>
      </c>
      <c r="CO76" s="129" t="s">
        <v>12</v>
      </c>
      <c r="CP76" s="129" t="s">
        <v>13</v>
      </c>
      <c r="CQ76" s="129" t="s">
        <v>14</v>
      </c>
      <c r="CR76" s="129" t="s">
        <v>11</v>
      </c>
      <c r="CS76" s="129" t="s">
        <v>12</v>
      </c>
      <c r="CT76" s="129" t="s">
        <v>13</v>
      </c>
      <c r="CU76" s="129" t="s">
        <v>14</v>
      </c>
    </row>
    <row r="77" spans="1:99" s="26" customFormat="1" ht="14.25" customHeight="1">
      <c r="A77" s="123">
        <v>1814.2203668631169</v>
      </c>
      <c r="B77" s="179" t="s">
        <v>102</v>
      </c>
      <c r="C77" s="130" t="s">
        <v>103</v>
      </c>
      <c r="D77" s="131">
        <v>417.2</v>
      </c>
      <c r="E77" s="131">
        <v>481.08</v>
      </c>
      <c r="F77" s="131">
        <v>427.87</v>
      </c>
      <c r="G77" s="131">
        <v>336.76</v>
      </c>
      <c r="H77" s="131">
        <v>427.87</v>
      </c>
      <c r="I77" s="131">
        <v>336.76</v>
      </c>
      <c r="J77" s="131">
        <v>168.9</v>
      </c>
      <c r="K77" s="131">
        <v>326.99</v>
      </c>
      <c r="L77" s="131">
        <v>168.9</v>
      </c>
      <c r="M77" s="131">
        <v>326.99</v>
      </c>
      <c r="N77" s="131">
        <v>175.69</v>
      </c>
      <c r="O77" s="131">
        <v>249.31</v>
      </c>
      <c r="P77" s="131">
        <v>175.69</v>
      </c>
      <c r="Q77" s="131">
        <v>249.31</v>
      </c>
      <c r="R77" s="131">
        <v>198.5</v>
      </c>
      <c r="S77" s="131">
        <v>225.61</v>
      </c>
      <c r="T77" s="131">
        <v>198.5</v>
      </c>
      <c r="U77" s="131">
        <v>225.61</v>
      </c>
      <c r="V77" s="131">
        <v>198.5</v>
      </c>
      <c r="W77" s="131">
        <v>0.79</v>
      </c>
      <c r="X77" s="131">
        <v>198.5</v>
      </c>
      <c r="Y77" s="131">
        <v>0.79</v>
      </c>
      <c r="Z77" s="131">
        <v>187.2</v>
      </c>
      <c r="AA77" s="131">
        <v>-19.59</v>
      </c>
      <c r="AB77" s="131">
        <v>187.2</v>
      </c>
      <c r="AC77" s="131">
        <v>-19.59</v>
      </c>
      <c r="AD77" s="131">
        <v>162.16</v>
      </c>
      <c r="AE77" s="131">
        <v>-21.01</v>
      </c>
      <c r="AF77" s="131">
        <v>162.16</v>
      </c>
      <c r="AG77" s="131">
        <v>-21.01</v>
      </c>
      <c r="AH77" s="131">
        <v>124.98</v>
      </c>
      <c r="AI77" s="131">
        <v>18.579999999999998</v>
      </c>
      <c r="AJ77" s="131">
        <v>124.98</v>
      </c>
      <c r="AK77" s="131">
        <v>18.579999999999998</v>
      </c>
      <c r="AL77" s="131">
        <v>94.98</v>
      </c>
      <c r="AM77" s="131">
        <v>18.579999999999998</v>
      </c>
      <c r="AN77" s="131"/>
      <c r="AO77" s="131"/>
      <c r="AP77" s="131"/>
      <c r="AQ77" s="131"/>
      <c r="AR77" s="131">
        <f>AP77</f>
        <v>0</v>
      </c>
      <c r="AS77" s="131">
        <f>AQ77</f>
        <v>0</v>
      </c>
      <c r="AT77" s="131"/>
      <c r="AU77" s="131"/>
      <c r="AV77" s="131">
        <v>0</v>
      </c>
      <c r="AW77" s="131">
        <v>0</v>
      </c>
      <c r="AX77" s="131"/>
      <c r="AY77" s="131"/>
      <c r="AZ77" s="131">
        <v>0</v>
      </c>
      <c r="BA77" s="131">
        <v>0</v>
      </c>
      <c r="BB77" s="131"/>
      <c r="BC77" s="131"/>
      <c r="BD77" s="131">
        <v>0</v>
      </c>
      <c r="BE77" s="131">
        <v>0</v>
      </c>
      <c r="BF77" s="131"/>
      <c r="BG77" s="131"/>
      <c r="BH77" s="131">
        <v>0</v>
      </c>
      <c r="BI77" s="131">
        <v>0</v>
      </c>
      <c r="BJ77" s="131"/>
      <c r="BK77" s="131"/>
      <c r="BL77" s="131">
        <v>0</v>
      </c>
      <c r="BM77" s="131">
        <v>0</v>
      </c>
      <c r="BN77" s="131"/>
      <c r="BO77" s="131"/>
      <c r="BP77" s="131">
        <v>0</v>
      </c>
      <c r="BQ77" s="131">
        <v>0</v>
      </c>
      <c r="BR77" s="131"/>
      <c r="BS77" s="131"/>
      <c r="BT77" s="131">
        <v>0</v>
      </c>
      <c r="BU77" s="131">
        <v>0</v>
      </c>
      <c r="BV77" s="131"/>
      <c r="BW77" s="131"/>
      <c r="BX77" s="131">
        <v>0</v>
      </c>
      <c r="BY77" s="131">
        <v>0</v>
      </c>
      <c r="BZ77" s="131"/>
      <c r="CA77" s="131"/>
      <c r="CB77" s="131">
        <v>0</v>
      </c>
      <c r="CC77" s="131">
        <v>0</v>
      </c>
      <c r="CD77" s="131"/>
      <c r="CE77" s="131"/>
      <c r="CF77" s="131">
        <v>0</v>
      </c>
      <c r="CG77" s="131">
        <v>0</v>
      </c>
      <c r="CH77" s="131"/>
      <c r="CI77" s="131"/>
      <c r="CJ77" s="131">
        <v>0</v>
      </c>
      <c r="CK77" s="131">
        <v>0</v>
      </c>
      <c r="CL77" s="131"/>
      <c r="CM77" s="131"/>
      <c r="CN77" s="131">
        <v>0</v>
      </c>
      <c r="CO77" s="131">
        <v>0</v>
      </c>
      <c r="CP77" s="131"/>
      <c r="CQ77" s="131"/>
      <c r="CR77" s="131">
        <v>0</v>
      </c>
      <c r="CS77" s="131">
        <v>0</v>
      </c>
      <c r="CT77" s="131"/>
      <c r="CU77" s="132"/>
    </row>
    <row r="78" spans="1:99" ht="14.25" customHeight="1">
      <c r="A78" s="175"/>
      <c r="B78" s="180"/>
      <c r="C78" s="118" t="s">
        <v>104</v>
      </c>
      <c r="D78" s="158">
        <v>144.71389463351471</v>
      </c>
      <c r="E78" s="159"/>
      <c r="F78" s="159"/>
      <c r="G78" s="160"/>
      <c r="H78" s="158">
        <v>259.15422782582579</v>
      </c>
      <c r="I78" s="159"/>
      <c r="J78" s="159"/>
      <c r="K78" s="160"/>
      <c r="L78" s="158">
        <v>77.976191879316602</v>
      </c>
      <c r="M78" s="159"/>
      <c r="N78" s="159"/>
      <c r="O78" s="160"/>
      <c r="P78" s="158">
        <v>32.893557119898112</v>
      </c>
      <c r="Q78" s="159"/>
      <c r="R78" s="159"/>
      <c r="S78" s="160"/>
      <c r="T78" s="158">
        <v>224.82000000000002</v>
      </c>
      <c r="U78" s="159"/>
      <c r="V78" s="159"/>
      <c r="W78" s="160"/>
      <c r="X78" s="158">
        <v>23.303098506421851</v>
      </c>
      <c r="Y78" s="159"/>
      <c r="Z78" s="159"/>
      <c r="AA78" s="160"/>
      <c r="AB78" s="158">
        <v>25.080231258901893</v>
      </c>
      <c r="AC78" s="159"/>
      <c r="AD78" s="159"/>
      <c r="AE78" s="160"/>
      <c r="AF78" s="158">
        <v>54.311329388995809</v>
      </c>
      <c r="AG78" s="159"/>
      <c r="AH78" s="159"/>
      <c r="AI78" s="160"/>
      <c r="AJ78" s="158">
        <v>30</v>
      </c>
      <c r="AK78" s="159"/>
      <c r="AL78" s="159"/>
      <c r="AM78" s="160"/>
      <c r="AN78" s="158">
        <v>0</v>
      </c>
      <c r="AO78" s="159"/>
      <c r="AP78" s="159"/>
      <c r="AQ78" s="160"/>
      <c r="AR78" s="158">
        <f>SQRT((AT77-AR77)^2+(AU77-AS77)^2)</f>
        <v>0</v>
      </c>
      <c r="AS78" s="159"/>
      <c r="AT78" s="159"/>
      <c r="AU78" s="160"/>
      <c r="AV78" s="158">
        <v>0</v>
      </c>
      <c r="AW78" s="159"/>
      <c r="AX78" s="159"/>
      <c r="AY78" s="160"/>
      <c r="AZ78" s="158">
        <v>0</v>
      </c>
      <c r="BA78" s="159"/>
      <c r="BB78" s="159"/>
      <c r="BC78" s="160"/>
      <c r="BD78" s="158">
        <v>0</v>
      </c>
      <c r="BE78" s="159"/>
      <c r="BF78" s="159"/>
      <c r="BG78" s="160"/>
      <c r="BH78" s="158">
        <v>0</v>
      </c>
      <c r="BI78" s="159"/>
      <c r="BJ78" s="159"/>
      <c r="BK78" s="160"/>
      <c r="BL78" s="158">
        <v>0</v>
      </c>
      <c r="BM78" s="159"/>
      <c r="BN78" s="159"/>
      <c r="BO78" s="160"/>
      <c r="BP78" s="158">
        <v>0</v>
      </c>
      <c r="BQ78" s="159"/>
      <c r="BR78" s="159"/>
      <c r="BS78" s="160"/>
      <c r="BT78" s="158">
        <v>0</v>
      </c>
      <c r="BU78" s="159"/>
      <c r="BV78" s="159"/>
      <c r="BW78" s="160"/>
      <c r="BX78" s="158">
        <v>0</v>
      </c>
      <c r="BY78" s="159"/>
      <c r="BZ78" s="159"/>
      <c r="CA78" s="160"/>
      <c r="CB78" s="158">
        <v>0</v>
      </c>
      <c r="CC78" s="159"/>
      <c r="CD78" s="159"/>
      <c r="CE78" s="160"/>
      <c r="CF78" s="158">
        <v>0</v>
      </c>
      <c r="CG78" s="159"/>
      <c r="CH78" s="159"/>
      <c r="CI78" s="160"/>
      <c r="CJ78" s="158">
        <v>0</v>
      </c>
      <c r="CK78" s="159"/>
      <c r="CL78" s="159"/>
      <c r="CM78" s="160"/>
      <c r="CN78" s="158">
        <v>0</v>
      </c>
      <c r="CO78" s="159"/>
      <c r="CP78" s="159"/>
      <c r="CQ78" s="160"/>
      <c r="CR78" s="158">
        <v>0</v>
      </c>
      <c r="CS78" s="159"/>
      <c r="CT78" s="159"/>
      <c r="CU78" s="161"/>
    </row>
    <row r="79" spans="1:99" s="26" customFormat="1" ht="14.25" customHeight="1">
      <c r="A79" s="175"/>
      <c r="B79" s="180"/>
      <c r="C79" s="122" t="s">
        <v>105</v>
      </c>
      <c r="D79" s="121">
        <v>94.98</v>
      </c>
      <c r="E79" s="121">
        <v>18.579999999999998</v>
      </c>
      <c r="F79" s="121">
        <v>124.98</v>
      </c>
      <c r="G79" s="121">
        <v>18.579999999999998</v>
      </c>
      <c r="H79" s="121">
        <v>124.98</v>
      </c>
      <c r="I79" s="121">
        <v>18.579999999999998</v>
      </c>
      <c r="J79" s="121">
        <v>155.87</v>
      </c>
      <c r="K79" s="121">
        <v>-33.840000000000003</v>
      </c>
      <c r="L79" s="121">
        <v>155.87</v>
      </c>
      <c r="M79" s="121">
        <v>-33.840000000000003</v>
      </c>
      <c r="N79" s="121">
        <v>208.5</v>
      </c>
      <c r="O79" s="121">
        <v>-53.8</v>
      </c>
      <c r="P79" s="121">
        <v>208.5</v>
      </c>
      <c r="Q79" s="121">
        <v>-53.8</v>
      </c>
      <c r="R79" s="121">
        <v>208.5</v>
      </c>
      <c r="S79" s="121">
        <v>79.099999999999994</v>
      </c>
      <c r="T79" s="121">
        <v>208.5</v>
      </c>
      <c r="U79" s="121">
        <v>79.099999999999994</v>
      </c>
      <c r="V79" s="121">
        <v>201.5</v>
      </c>
      <c r="W79" s="121">
        <v>132.59</v>
      </c>
      <c r="X79" s="121">
        <v>201.5</v>
      </c>
      <c r="Y79" s="121">
        <v>132.59</v>
      </c>
      <c r="Z79" s="121">
        <v>201.5</v>
      </c>
      <c r="AA79" s="121">
        <v>226.82</v>
      </c>
      <c r="AB79" s="121">
        <v>201.5</v>
      </c>
      <c r="AC79" s="121">
        <v>226.82</v>
      </c>
      <c r="AD79" s="121">
        <v>178.5</v>
      </c>
      <c r="AE79" s="121">
        <v>250.71</v>
      </c>
      <c r="AF79" s="121">
        <v>178.5</v>
      </c>
      <c r="AG79" s="121">
        <v>250.71</v>
      </c>
      <c r="AH79" s="121">
        <v>172.42</v>
      </c>
      <c r="AI79" s="121">
        <v>323.87</v>
      </c>
      <c r="AJ79" s="121">
        <v>172.42</v>
      </c>
      <c r="AK79" s="121">
        <v>323.87</v>
      </c>
      <c r="AL79" s="121">
        <v>431.09</v>
      </c>
      <c r="AM79" s="121">
        <v>333.89</v>
      </c>
      <c r="AN79" s="121">
        <v>431.09</v>
      </c>
      <c r="AO79" s="121">
        <v>333.89</v>
      </c>
      <c r="AP79" s="121">
        <v>420.19</v>
      </c>
      <c r="AQ79" s="121">
        <v>481.81</v>
      </c>
      <c r="AR79" s="121"/>
      <c r="AS79" s="121"/>
      <c r="AT79" s="121"/>
      <c r="AU79" s="121"/>
      <c r="AV79" s="121">
        <v>0</v>
      </c>
      <c r="AW79" s="121">
        <v>0</v>
      </c>
      <c r="AX79" s="121"/>
      <c r="AY79" s="121"/>
      <c r="AZ79" s="121">
        <v>0</v>
      </c>
      <c r="BA79" s="121">
        <v>0</v>
      </c>
      <c r="BB79" s="121"/>
      <c r="BC79" s="121"/>
      <c r="BD79" s="121">
        <v>0</v>
      </c>
      <c r="BE79" s="121">
        <v>0</v>
      </c>
      <c r="BF79" s="121"/>
      <c r="BG79" s="121"/>
      <c r="BH79" s="121">
        <v>0</v>
      </c>
      <c r="BI79" s="121">
        <v>0</v>
      </c>
      <c r="BJ79" s="121"/>
      <c r="BK79" s="121"/>
      <c r="BL79" s="121">
        <v>0</v>
      </c>
      <c r="BM79" s="121">
        <v>0</v>
      </c>
      <c r="BN79" s="121"/>
      <c r="BO79" s="121"/>
      <c r="BP79" s="121">
        <v>0</v>
      </c>
      <c r="BQ79" s="121">
        <v>0</v>
      </c>
      <c r="BR79" s="121"/>
      <c r="BS79" s="121"/>
      <c r="BT79" s="121">
        <v>0</v>
      </c>
      <c r="BU79" s="121">
        <v>0</v>
      </c>
      <c r="BV79" s="121"/>
      <c r="BW79" s="121"/>
      <c r="BX79" s="121">
        <v>0</v>
      </c>
      <c r="BY79" s="121">
        <v>0</v>
      </c>
      <c r="BZ79" s="121"/>
      <c r="CA79" s="121"/>
      <c r="CB79" s="121">
        <v>0</v>
      </c>
      <c r="CC79" s="121">
        <v>0</v>
      </c>
      <c r="CD79" s="121"/>
      <c r="CE79" s="121"/>
      <c r="CF79" s="121">
        <v>0</v>
      </c>
      <c r="CG79" s="121">
        <v>0</v>
      </c>
      <c r="CH79" s="121"/>
      <c r="CI79" s="121"/>
      <c r="CJ79" s="121">
        <v>0</v>
      </c>
      <c r="CK79" s="121">
        <v>0</v>
      </c>
      <c r="CL79" s="121"/>
      <c r="CM79" s="121"/>
      <c r="CN79" s="121">
        <v>0</v>
      </c>
      <c r="CO79" s="121">
        <v>0</v>
      </c>
      <c r="CP79" s="121"/>
      <c r="CQ79" s="121"/>
      <c r="CR79" s="121">
        <v>0</v>
      </c>
      <c r="CS79" s="121">
        <v>0</v>
      </c>
      <c r="CT79" s="121"/>
      <c r="CU79" s="133"/>
    </row>
    <row r="80" spans="1:99" ht="14.25" customHeight="1" thickBot="1">
      <c r="A80" s="175"/>
      <c r="B80" s="181"/>
      <c r="C80" s="134" t="s">
        <v>106</v>
      </c>
      <c r="D80" s="165">
        <v>30</v>
      </c>
      <c r="E80" s="166"/>
      <c r="F80" s="166"/>
      <c r="G80" s="167"/>
      <c r="H80" s="165">
        <v>60.844461539239539</v>
      </c>
      <c r="I80" s="166"/>
      <c r="J80" s="166"/>
      <c r="K80" s="167"/>
      <c r="L80" s="165">
        <v>56.287818397944676</v>
      </c>
      <c r="M80" s="166"/>
      <c r="N80" s="166"/>
      <c r="O80" s="167"/>
      <c r="P80" s="165">
        <v>132.89999999999998</v>
      </c>
      <c r="Q80" s="166"/>
      <c r="R80" s="166"/>
      <c r="S80" s="167"/>
      <c r="T80" s="165">
        <v>53.94608512209205</v>
      </c>
      <c r="U80" s="166"/>
      <c r="V80" s="166"/>
      <c r="W80" s="167"/>
      <c r="X80" s="165">
        <v>94.22999999999999</v>
      </c>
      <c r="Y80" s="166"/>
      <c r="Z80" s="166"/>
      <c r="AA80" s="167"/>
      <c r="AB80" s="165">
        <v>33.162208913158977</v>
      </c>
      <c r="AC80" s="166"/>
      <c r="AD80" s="166"/>
      <c r="AE80" s="167"/>
      <c r="AF80" s="165">
        <v>73.412206069563112</v>
      </c>
      <c r="AG80" s="166"/>
      <c r="AH80" s="166"/>
      <c r="AI80" s="167"/>
      <c r="AJ80" s="165">
        <v>258.86399768990663</v>
      </c>
      <c r="AK80" s="166"/>
      <c r="AL80" s="166"/>
      <c r="AM80" s="167"/>
      <c r="AN80" s="165">
        <v>148.3210585183372</v>
      </c>
      <c r="AO80" s="166"/>
      <c r="AP80" s="166"/>
      <c r="AQ80" s="167"/>
      <c r="AR80" s="165">
        <v>0</v>
      </c>
      <c r="AS80" s="166"/>
      <c r="AT80" s="166"/>
      <c r="AU80" s="167"/>
      <c r="AV80" s="165">
        <v>0</v>
      </c>
      <c r="AW80" s="166"/>
      <c r="AX80" s="166"/>
      <c r="AY80" s="167"/>
      <c r="AZ80" s="165">
        <v>0</v>
      </c>
      <c r="BA80" s="166"/>
      <c r="BB80" s="166"/>
      <c r="BC80" s="167"/>
      <c r="BD80" s="165">
        <v>0</v>
      </c>
      <c r="BE80" s="166"/>
      <c r="BF80" s="166"/>
      <c r="BG80" s="167"/>
      <c r="BH80" s="165">
        <v>0</v>
      </c>
      <c r="BI80" s="166"/>
      <c r="BJ80" s="166"/>
      <c r="BK80" s="167"/>
      <c r="BL80" s="165">
        <v>0</v>
      </c>
      <c r="BM80" s="166"/>
      <c r="BN80" s="166"/>
      <c r="BO80" s="167"/>
      <c r="BP80" s="165">
        <v>0</v>
      </c>
      <c r="BQ80" s="166"/>
      <c r="BR80" s="166"/>
      <c r="BS80" s="167"/>
      <c r="BT80" s="165">
        <v>0</v>
      </c>
      <c r="BU80" s="166"/>
      <c r="BV80" s="166"/>
      <c r="BW80" s="167"/>
      <c r="BX80" s="165">
        <v>0</v>
      </c>
      <c r="BY80" s="166"/>
      <c r="BZ80" s="166"/>
      <c r="CA80" s="167"/>
      <c r="CB80" s="165">
        <v>0</v>
      </c>
      <c r="CC80" s="166"/>
      <c r="CD80" s="166"/>
      <c r="CE80" s="167"/>
      <c r="CF80" s="165">
        <v>0</v>
      </c>
      <c r="CG80" s="166"/>
      <c r="CH80" s="166"/>
      <c r="CI80" s="167"/>
      <c r="CJ80" s="165">
        <v>0</v>
      </c>
      <c r="CK80" s="166"/>
      <c r="CL80" s="166"/>
      <c r="CM80" s="167"/>
      <c r="CN80" s="165">
        <v>0</v>
      </c>
      <c r="CO80" s="166"/>
      <c r="CP80" s="166"/>
      <c r="CQ80" s="167"/>
      <c r="CR80" s="165">
        <v>0</v>
      </c>
      <c r="CS80" s="166"/>
      <c r="CT80" s="166"/>
      <c r="CU80" s="168"/>
    </row>
    <row r="81" spans="1:99" s="81" customFormat="1" ht="14.25" customHeight="1">
      <c r="A81" s="123">
        <v>1773.7234277716132</v>
      </c>
      <c r="B81" s="179" t="s">
        <v>107</v>
      </c>
      <c r="C81" s="130" t="s">
        <v>108</v>
      </c>
      <c r="D81" s="131">
        <v>417.2</v>
      </c>
      <c r="E81" s="131">
        <v>481.08</v>
      </c>
      <c r="F81" s="131">
        <v>427.87</v>
      </c>
      <c r="G81" s="131">
        <v>336.76</v>
      </c>
      <c r="H81" s="131">
        <v>427.87</v>
      </c>
      <c r="I81" s="131">
        <v>336.76</v>
      </c>
      <c r="J81" s="131">
        <v>168.9</v>
      </c>
      <c r="K81" s="131">
        <v>326.99</v>
      </c>
      <c r="L81" s="131">
        <v>168.9</v>
      </c>
      <c r="M81" s="131">
        <v>326.99</v>
      </c>
      <c r="N81" s="131">
        <v>175.69</v>
      </c>
      <c r="O81" s="131">
        <v>249.31</v>
      </c>
      <c r="P81" s="131">
        <v>175.69</v>
      </c>
      <c r="Q81" s="131">
        <v>249.31</v>
      </c>
      <c r="R81" s="131">
        <v>198.5</v>
      </c>
      <c r="S81" s="131">
        <v>225.61</v>
      </c>
      <c r="T81" s="131">
        <v>198.5</v>
      </c>
      <c r="U81" s="131">
        <v>225.61</v>
      </c>
      <c r="V81" s="131">
        <v>198.5</v>
      </c>
      <c r="W81" s="131">
        <v>-81.010000000000005</v>
      </c>
      <c r="X81" s="131">
        <v>198.5</v>
      </c>
      <c r="Y81" s="131">
        <v>-81.010000000000005</v>
      </c>
      <c r="Z81" s="131">
        <v>138.34</v>
      </c>
      <c r="AA81" s="131">
        <v>-81.010000000000005</v>
      </c>
      <c r="AB81" s="131"/>
      <c r="AC81" s="131"/>
      <c r="AD81" s="131"/>
      <c r="AE81" s="131"/>
      <c r="AF81" s="131">
        <v>0</v>
      </c>
      <c r="AG81" s="131">
        <v>0</v>
      </c>
      <c r="AH81" s="131"/>
      <c r="AI81" s="131"/>
      <c r="AJ81" s="131">
        <v>0</v>
      </c>
      <c r="AK81" s="131">
        <v>0</v>
      </c>
      <c r="AL81" s="131"/>
      <c r="AM81" s="131"/>
      <c r="AN81" s="131">
        <v>0</v>
      </c>
      <c r="AO81" s="131">
        <v>0</v>
      </c>
      <c r="AP81" s="131"/>
      <c r="AQ81" s="131"/>
      <c r="AR81" s="131">
        <v>0</v>
      </c>
      <c r="AS81" s="131">
        <v>0</v>
      </c>
      <c r="AT81" s="131"/>
      <c r="AU81" s="131"/>
      <c r="AV81" s="131">
        <v>0</v>
      </c>
      <c r="AW81" s="131">
        <v>0</v>
      </c>
      <c r="AX81" s="131"/>
      <c r="AY81" s="131"/>
      <c r="AZ81" s="131">
        <v>0</v>
      </c>
      <c r="BA81" s="131">
        <v>0</v>
      </c>
      <c r="BB81" s="131"/>
      <c r="BC81" s="131"/>
      <c r="BD81" s="131">
        <v>0</v>
      </c>
      <c r="BE81" s="131">
        <v>0</v>
      </c>
      <c r="BF81" s="131"/>
      <c r="BG81" s="131"/>
      <c r="BH81" s="131">
        <v>0</v>
      </c>
      <c r="BI81" s="131">
        <v>0</v>
      </c>
      <c r="BJ81" s="131"/>
      <c r="BK81" s="131"/>
      <c r="BL81" s="131">
        <v>0</v>
      </c>
      <c r="BM81" s="131">
        <v>0</v>
      </c>
      <c r="BN81" s="131"/>
      <c r="BO81" s="131"/>
      <c r="BP81" s="131">
        <v>0</v>
      </c>
      <c r="BQ81" s="131">
        <v>0</v>
      </c>
      <c r="BR81" s="131"/>
      <c r="BS81" s="131"/>
      <c r="BT81" s="131">
        <v>0</v>
      </c>
      <c r="BU81" s="131">
        <v>0</v>
      </c>
      <c r="BV81" s="131"/>
      <c r="BW81" s="131"/>
      <c r="BX81" s="131">
        <v>0</v>
      </c>
      <c r="BY81" s="131">
        <v>0</v>
      </c>
      <c r="BZ81" s="131"/>
      <c r="CA81" s="131"/>
      <c r="CB81" s="131">
        <v>0</v>
      </c>
      <c r="CC81" s="131">
        <v>0</v>
      </c>
      <c r="CD81" s="131"/>
      <c r="CE81" s="131"/>
      <c r="CF81" s="131">
        <v>0</v>
      </c>
      <c r="CG81" s="131">
        <v>0</v>
      </c>
      <c r="CH81" s="131"/>
      <c r="CI81" s="131"/>
      <c r="CJ81" s="131">
        <v>0</v>
      </c>
      <c r="CK81" s="131">
        <v>0</v>
      </c>
      <c r="CL81" s="131"/>
      <c r="CM81" s="131"/>
      <c r="CN81" s="131">
        <v>0</v>
      </c>
      <c r="CO81" s="131">
        <v>0</v>
      </c>
      <c r="CP81" s="131"/>
      <c r="CQ81" s="131"/>
      <c r="CR81" s="131">
        <v>0</v>
      </c>
      <c r="CS81" s="131">
        <v>0</v>
      </c>
      <c r="CT81" s="131"/>
      <c r="CU81" s="132"/>
    </row>
    <row r="82" spans="1:99" s="81" customFormat="1" ht="14.25" customHeight="1">
      <c r="A82" s="175"/>
      <c r="B82" s="180"/>
      <c r="C82" s="118" t="s">
        <v>109</v>
      </c>
      <c r="D82" s="158">
        <v>144.71389463351471</v>
      </c>
      <c r="E82" s="159"/>
      <c r="F82" s="159"/>
      <c r="G82" s="160"/>
      <c r="H82" s="158">
        <v>259.15422782582579</v>
      </c>
      <c r="I82" s="159"/>
      <c r="J82" s="159"/>
      <c r="K82" s="160"/>
      <c r="L82" s="158">
        <v>77.976191879316602</v>
      </c>
      <c r="M82" s="159"/>
      <c r="N82" s="159"/>
      <c r="O82" s="160"/>
      <c r="P82" s="158">
        <v>32.893557119898112</v>
      </c>
      <c r="Q82" s="159"/>
      <c r="R82" s="159"/>
      <c r="S82" s="160"/>
      <c r="T82" s="158">
        <v>306.62</v>
      </c>
      <c r="U82" s="159"/>
      <c r="V82" s="159"/>
      <c r="W82" s="160"/>
      <c r="X82" s="158">
        <v>60.16</v>
      </c>
      <c r="Y82" s="159"/>
      <c r="Z82" s="159"/>
      <c r="AA82" s="160"/>
      <c r="AB82" s="158">
        <v>0</v>
      </c>
      <c r="AC82" s="159"/>
      <c r="AD82" s="159"/>
      <c r="AE82" s="160"/>
      <c r="AF82" s="158">
        <v>0</v>
      </c>
      <c r="AG82" s="159"/>
      <c r="AH82" s="159"/>
      <c r="AI82" s="160"/>
      <c r="AJ82" s="158">
        <v>0</v>
      </c>
      <c r="AK82" s="159"/>
      <c r="AL82" s="159"/>
      <c r="AM82" s="160"/>
      <c r="AN82" s="158">
        <v>0</v>
      </c>
      <c r="AO82" s="159"/>
      <c r="AP82" s="159"/>
      <c r="AQ82" s="160"/>
      <c r="AR82" s="158">
        <v>0</v>
      </c>
      <c r="AS82" s="159"/>
      <c r="AT82" s="159"/>
      <c r="AU82" s="160"/>
      <c r="AV82" s="158">
        <v>0</v>
      </c>
      <c r="AW82" s="159"/>
      <c r="AX82" s="159"/>
      <c r="AY82" s="160"/>
      <c r="AZ82" s="158">
        <v>0</v>
      </c>
      <c r="BA82" s="159"/>
      <c r="BB82" s="159"/>
      <c r="BC82" s="160"/>
      <c r="BD82" s="158">
        <v>0</v>
      </c>
      <c r="BE82" s="159"/>
      <c r="BF82" s="159"/>
      <c r="BG82" s="160"/>
      <c r="BH82" s="158">
        <v>0</v>
      </c>
      <c r="BI82" s="159"/>
      <c r="BJ82" s="159"/>
      <c r="BK82" s="160"/>
      <c r="BL82" s="158">
        <v>0</v>
      </c>
      <c r="BM82" s="159"/>
      <c r="BN82" s="159"/>
      <c r="BO82" s="160"/>
      <c r="BP82" s="158">
        <v>0</v>
      </c>
      <c r="BQ82" s="159"/>
      <c r="BR82" s="159"/>
      <c r="BS82" s="160"/>
      <c r="BT82" s="158">
        <v>0</v>
      </c>
      <c r="BU82" s="159"/>
      <c r="BV82" s="159"/>
      <c r="BW82" s="160"/>
      <c r="BX82" s="158">
        <v>0</v>
      </c>
      <c r="BY82" s="159"/>
      <c r="BZ82" s="159"/>
      <c r="CA82" s="160"/>
      <c r="CB82" s="158">
        <v>0</v>
      </c>
      <c r="CC82" s="159"/>
      <c r="CD82" s="159"/>
      <c r="CE82" s="160"/>
      <c r="CF82" s="158">
        <v>0</v>
      </c>
      <c r="CG82" s="159"/>
      <c r="CH82" s="159"/>
      <c r="CI82" s="160"/>
      <c r="CJ82" s="158">
        <v>0</v>
      </c>
      <c r="CK82" s="159"/>
      <c r="CL82" s="159"/>
      <c r="CM82" s="160"/>
      <c r="CN82" s="158">
        <v>0</v>
      </c>
      <c r="CO82" s="159"/>
      <c r="CP82" s="159"/>
      <c r="CQ82" s="160"/>
      <c r="CR82" s="158">
        <v>0</v>
      </c>
      <c r="CS82" s="159"/>
      <c r="CT82" s="159"/>
      <c r="CU82" s="161"/>
    </row>
    <row r="83" spans="1:99" s="26" customFormat="1" ht="14.25" customHeight="1">
      <c r="A83" s="175"/>
      <c r="B83" s="180"/>
      <c r="C83" s="122" t="s">
        <v>110</v>
      </c>
      <c r="D83" s="121">
        <v>138.34</v>
      </c>
      <c r="E83" s="121">
        <v>-81.010000000000005</v>
      </c>
      <c r="F83" s="121">
        <v>208.5</v>
      </c>
      <c r="G83" s="121">
        <v>-81.010000000000005</v>
      </c>
      <c r="H83" s="121">
        <v>208.5</v>
      </c>
      <c r="I83" s="121">
        <v>-81.010000000000005</v>
      </c>
      <c r="J83" s="121">
        <v>208.5</v>
      </c>
      <c r="K83" s="121">
        <v>79.099999999999994</v>
      </c>
      <c r="L83" s="121">
        <v>208.5</v>
      </c>
      <c r="M83" s="121">
        <v>79.099999999999994</v>
      </c>
      <c r="N83" s="121">
        <v>201.5</v>
      </c>
      <c r="O83" s="121">
        <v>132.59</v>
      </c>
      <c r="P83" s="121">
        <v>201.5</v>
      </c>
      <c r="Q83" s="121">
        <v>132.59</v>
      </c>
      <c r="R83" s="121">
        <v>201.5</v>
      </c>
      <c r="S83" s="121">
        <v>226.82</v>
      </c>
      <c r="T83" s="121">
        <v>201.5</v>
      </c>
      <c r="U83" s="121">
        <v>226.82</v>
      </c>
      <c r="V83" s="121">
        <v>178.5</v>
      </c>
      <c r="W83" s="121">
        <v>250.71</v>
      </c>
      <c r="X83" s="121">
        <v>178.5</v>
      </c>
      <c r="Y83" s="121">
        <v>250.71</v>
      </c>
      <c r="Z83" s="121">
        <v>172.42</v>
      </c>
      <c r="AA83" s="121">
        <v>323.87</v>
      </c>
      <c r="AB83" s="121">
        <v>172.42</v>
      </c>
      <c r="AC83" s="121">
        <v>323.87</v>
      </c>
      <c r="AD83" s="121">
        <v>431.09</v>
      </c>
      <c r="AE83" s="121">
        <v>333.89</v>
      </c>
      <c r="AF83" s="121">
        <v>431.09</v>
      </c>
      <c r="AG83" s="121">
        <v>333.89</v>
      </c>
      <c r="AH83" s="121">
        <v>420.19</v>
      </c>
      <c r="AI83" s="121">
        <v>481.81</v>
      </c>
      <c r="AJ83" s="121"/>
      <c r="AK83" s="121"/>
      <c r="AL83" s="121"/>
      <c r="AM83" s="121"/>
      <c r="AN83" s="121">
        <v>0</v>
      </c>
      <c r="AO83" s="121">
        <v>0</v>
      </c>
      <c r="AP83" s="121"/>
      <c r="AQ83" s="121"/>
      <c r="AR83" s="121">
        <v>0</v>
      </c>
      <c r="AS83" s="121">
        <v>0</v>
      </c>
      <c r="AT83" s="121"/>
      <c r="AU83" s="121"/>
      <c r="AV83" s="121">
        <v>0</v>
      </c>
      <c r="AW83" s="121">
        <v>0</v>
      </c>
      <c r="AX83" s="121"/>
      <c r="AY83" s="121"/>
      <c r="AZ83" s="121">
        <v>0</v>
      </c>
      <c r="BA83" s="121">
        <v>0</v>
      </c>
      <c r="BB83" s="121"/>
      <c r="BC83" s="121"/>
      <c r="BD83" s="121">
        <v>0</v>
      </c>
      <c r="BE83" s="121">
        <v>0</v>
      </c>
      <c r="BF83" s="121"/>
      <c r="BG83" s="121"/>
      <c r="BH83" s="121">
        <v>0</v>
      </c>
      <c r="BI83" s="121">
        <v>0</v>
      </c>
      <c r="BJ83" s="121"/>
      <c r="BK83" s="121"/>
      <c r="BL83" s="121">
        <v>0</v>
      </c>
      <c r="BM83" s="121">
        <v>0</v>
      </c>
      <c r="BN83" s="121"/>
      <c r="BO83" s="121"/>
      <c r="BP83" s="121">
        <v>0</v>
      </c>
      <c r="BQ83" s="121">
        <v>0</v>
      </c>
      <c r="BR83" s="121"/>
      <c r="BS83" s="121"/>
      <c r="BT83" s="121">
        <v>0</v>
      </c>
      <c r="BU83" s="121">
        <v>0</v>
      </c>
      <c r="BV83" s="121"/>
      <c r="BW83" s="121"/>
      <c r="BX83" s="121">
        <v>0</v>
      </c>
      <c r="BY83" s="121">
        <v>0</v>
      </c>
      <c r="BZ83" s="121"/>
      <c r="CA83" s="121"/>
      <c r="CB83" s="121">
        <v>0</v>
      </c>
      <c r="CC83" s="121">
        <v>0</v>
      </c>
      <c r="CD83" s="121"/>
      <c r="CE83" s="121"/>
      <c r="CF83" s="121">
        <v>0</v>
      </c>
      <c r="CG83" s="121">
        <v>0</v>
      </c>
      <c r="CH83" s="121"/>
      <c r="CI83" s="121"/>
      <c r="CJ83" s="121">
        <v>0</v>
      </c>
      <c r="CK83" s="121">
        <v>0</v>
      </c>
      <c r="CL83" s="121"/>
      <c r="CM83" s="121"/>
      <c r="CN83" s="121">
        <v>0</v>
      </c>
      <c r="CO83" s="121">
        <v>0</v>
      </c>
      <c r="CP83" s="121"/>
      <c r="CQ83" s="121"/>
      <c r="CR83" s="121">
        <v>0</v>
      </c>
      <c r="CS83" s="121">
        <v>0</v>
      </c>
      <c r="CT83" s="121"/>
      <c r="CU83" s="133"/>
    </row>
    <row r="84" spans="1:99" s="81" customFormat="1" ht="14.25" customHeight="1" thickBot="1">
      <c r="A84" s="175"/>
      <c r="B84" s="181"/>
      <c r="C84" s="134" t="s">
        <v>111</v>
      </c>
      <c r="D84" s="165">
        <v>70.16</v>
      </c>
      <c r="E84" s="166"/>
      <c r="F84" s="166"/>
      <c r="G84" s="167"/>
      <c r="H84" s="165">
        <v>160.11000000000001</v>
      </c>
      <c r="I84" s="166"/>
      <c r="J84" s="166"/>
      <c r="K84" s="167"/>
      <c r="L84" s="165">
        <v>53.94608512209205</v>
      </c>
      <c r="M84" s="166"/>
      <c r="N84" s="166"/>
      <c r="O84" s="167"/>
      <c r="P84" s="165">
        <v>94.22999999999999</v>
      </c>
      <c r="Q84" s="166"/>
      <c r="R84" s="166"/>
      <c r="S84" s="167"/>
      <c r="T84" s="165">
        <v>33.162208913158977</v>
      </c>
      <c r="U84" s="166"/>
      <c r="V84" s="166"/>
      <c r="W84" s="167"/>
      <c r="X84" s="165">
        <v>73.412206069563112</v>
      </c>
      <c r="Y84" s="166"/>
      <c r="Z84" s="166"/>
      <c r="AA84" s="167"/>
      <c r="AB84" s="165">
        <v>258.86399768990663</v>
      </c>
      <c r="AC84" s="166"/>
      <c r="AD84" s="166"/>
      <c r="AE84" s="167"/>
      <c r="AF84" s="165">
        <v>148.3210585183372</v>
      </c>
      <c r="AG84" s="166"/>
      <c r="AH84" s="166"/>
      <c r="AI84" s="167"/>
      <c r="AJ84" s="165">
        <v>0</v>
      </c>
      <c r="AK84" s="166"/>
      <c r="AL84" s="166"/>
      <c r="AM84" s="167"/>
      <c r="AN84" s="165">
        <v>0</v>
      </c>
      <c r="AO84" s="166"/>
      <c r="AP84" s="166"/>
      <c r="AQ84" s="167"/>
      <c r="AR84" s="165">
        <v>0</v>
      </c>
      <c r="AS84" s="166"/>
      <c r="AT84" s="166"/>
      <c r="AU84" s="167"/>
      <c r="AV84" s="165">
        <v>0</v>
      </c>
      <c r="AW84" s="166"/>
      <c r="AX84" s="166"/>
      <c r="AY84" s="167"/>
      <c r="AZ84" s="165">
        <v>0</v>
      </c>
      <c r="BA84" s="166"/>
      <c r="BB84" s="166"/>
      <c r="BC84" s="167"/>
      <c r="BD84" s="165">
        <v>0</v>
      </c>
      <c r="BE84" s="166"/>
      <c r="BF84" s="166"/>
      <c r="BG84" s="167"/>
      <c r="BH84" s="165">
        <v>0</v>
      </c>
      <c r="BI84" s="166"/>
      <c r="BJ84" s="166"/>
      <c r="BK84" s="167"/>
      <c r="BL84" s="165">
        <v>0</v>
      </c>
      <c r="BM84" s="166"/>
      <c r="BN84" s="166"/>
      <c r="BO84" s="167"/>
      <c r="BP84" s="165">
        <v>0</v>
      </c>
      <c r="BQ84" s="166"/>
      <c r="BR84" s="166"/>
      <c r="BS84" s="167"/>
      <c r="BT84" s="165">
        <v>0</v>
      </c>
      <c r="BU84" s="166"/>
      <c r="BV84" s="166"/>
      <c r="BW84" s="167"/>
      <c r="BX84" s="165">
        <v>0</v>
      </c>
      <c r="BY84" s="166"/>
      <c r="BZ84" s="166"/>
      <c r="CA84" s="167"/>
      <c r="CB84" s="165">
        <v>0</v>
      </c>
      <c r="CC84" s="166"/>
      <c r="CD84" s="166"/>
      <c r="CE84" s="167"/>
      <c r="CF84" s="165">
        <v>0</v>
      </c>
      <c r="CG84" s="166"/>
      <c r="CH84" s="166"/>
      <c r="CI84" s="167"/>
      <c r="CJ84" s="165">
        <v>0</v>
      </c>
      <c r="CK84" s="166"/>
      <c r="CL84" s="166"/>
      <c r="CM84" s="167"/>
      <c r="CN84" s="165">
        <v>0</v>
      </c>
      <c r="CO84" s="166"/>
      <c r="CP84" s="166"/>
      <c r="CQ84" s="167"/>
      <c r="CR84" s="165">
        <v>0</v>
      </c>
      <c r="CS84" s="166"/>
      <c r="CT84" s="166"/>
      <c r="CU84" s="168"/>
    </row>
    <row r="85" spans="1:99" s="26" customFormat="1" ht="14.25" customHeight="1">
      <c r="A85" s="123">
        <v>2173.5620086722702</v>
      </c>
      <c r="B85" s="179" t="s">
        <v>112</v>
      </c>
      <c r="C85" s="130" t="s">
        <v>113</v>
      </c>
      <c r="D85" s="135">
        <v>417.2</v>
      </c>
      <c r="E85" s="135">
        <v>481.08</v>
      </c>
      <c r="F85" s="135">
        <v>427.87</v>
      </c>
      <c r="G85" s="135">
        <v>336.76</v>
      </c>
      <c r="H85" s="135">
        <v>427.87</v>
      </c>
      <c r="I85" s="135">
        <v>336.76</v>
      </c>
      <c r="J85" s="135">
        <v>168.9</v>
      </c>
      <c r="K85" s="135">
        <v>326.99</v>
      </c>
      <c r="L85" s="135">
        <v>168.9</v>
      </c>
      <c r="M85" s="135">
        <v>326.99</v>
      </c>
      <c r="N85" s="135">
        <v>175.69</v>
      </c>
      <c r="O85" s="135">
        <v>249.31</v>
      </c>
      <c r="P85" s="135">
        <v>175.69</v>
      </c>
      <c r="Q85" s="135">
        <v>249.31</v>
      </c>
      <c r="R85" s="135">
        <v>198.5</v>
      </c>
      <c r="S85" s="135">
        <v>225.61</v>
      </c>
      <c r="T85" s="135">
        <v>198.5</v>
      </c>
      <c r="U85" s="135">
        <v>225.61</v>
      </c>
      <c r="V85" s="135">
        <v>198.5</v>
      </c>
      <c r="W85" s="135">
        <v>0.79</v>
      </c>
      <c r="X85" s="135">
        <v>198.5</v>
      </c>
      <c r="Y85" s="135">
        <v>0.79</v>
      </c>
      <c r="Z85" s="135">
        <v>187.2</v>
      </c>
      <c r="AA85" s="135">
        <v>-19.59</v>
      </c>
      <c r="AB85" s="135">
        <v>187.2</v>
      </c>
      <c r="AC85" s="135">
        <v>-19.59</v>
      </c>
      <c r="AD85" s="135">
        <v>162.16</v>
      </c>
      <c r="AE85" s="135">
        <v>-21.01</v>
      </c>
      <c r="AF85" s="135">
        <v>162.16</v>
      </c>
      <c r="AG85" s="135">
        <v>-21.01</v>
      </c>
      <c r="AH85" s="135">
        <v>116.27</v>
      </c>
      <c r="AI85" s="135">
        <v>56.82</v>
      </c>
      <c r="AJ85" s="135">
        <v>116.27</v>
      </c>
      <c r="AK85" s="135">
        <v>56.82</v>
      </c>
      <c r="AL85" s="135">
        <v>-44.77</v>
      </c>
      <c r="AM85" s="135">
        <v>56.82</v>
      </c>
      <c r="AN85" s="135">
        <v>-44.77</v>
      </c>
      <c r="AO85" s="135">
        <v>56.82</v>
      </c>
      <c r="AP85" s="135">
        <v>-44.77</v>
      </c>
      <c r="AQ85" s="135">
        <v>-23.82</v>
      </c>
      <c r="AR85" s="135">
        <v>-44.77</v>
      </c>
      <c r="AS85" s="135">
        <v>-23.82</v>
      </c>
      <c r="AT85" s="135">
        <v>129.29</v>
      </c>
      <c r="AU85" s="135">
        <v>-23.82</v>
      </c>
      <c r="AV85" s="135"/>
      <c r="AW85" s="135"/>
      <c r="AX85" s="135"/>
      <c r="AY85" s="135"/>
      <c r="AZ85" s="135">
        <v>0</v>
      </c>
      <c r="BA85" s="135">
        <v>0</v>
      </c>
      <c r="BB85" s="135"/>
      <c r="BC85" s="135"/>
      <c r="BD85" s="135">
        <v>0</v>
      </c>
      <c r="BE85" s="135">
        <v>0</v>
      </c>
      <c r="BF85" s="135"/>
      <c r="BG85" s="135"/>
      <c r="BH85" s="131">
        <v>0</v>
      </c>
      <c r="BI85" s="131">
        <v>0</v>
      </c>
      <c r="BJ85" s="131"/>
      <c r="BK85" s="131"/>
      <c r="BL85" s="131">
        <v>0</v>
      </c>
      <c r="BM85" s="131">
        <v>0</v>
      </c>
      <c r="BN85" s="131"/>
      <c r="BO85" s="131"/>
      <c r="BP85" s="131">
        <v>0</v>
      </c>
      <c r="BQ85" s="131">
        <v>0</v>
      </c>
      <c r="BR85" s="131"/>
      <c r="BS85" s="131"/>
      <c r="BT85" s="131">
        <v>0</v>
      </c>
      <c r="BU85" s="131">
        <v>0</v>
      </c>
      <c r="BV85" s="131"/>
      <c r="BW85" s="131"/>
      <c r="BX85" s="131">
        <v>0</v>
      </c>
      <c r="BY85" s="131">
        <v>0</v>
      </c>
      <c r="BZ85" s="131"/>
      <c r="CA85" s="131"/>
      <c r="CB85" s="131">
        <v>0</v>
      </c>
      <c r="CC85" s="131">
        <v>0</v>
      </c>
      <c r="CD85" s="131"/>
      <c r="CE85" s="131"/>
      <c r="CF85" s="131">
        <v>0</v>
      </c>
      <c r="CG85" s="131">
        <v>0</v>
      </c>
      <c r="CH85" s="131"/>
      <c r="CI85" s="131"/>
      <c r="CJ85" s="131">
        <v>0</v>
      </c>
      <c r="CK85" s="131">
        <v>0</v>
      </c>
      <c r="CL85" s="131"/>
      <c r="CM85" s="131"/>
      <c r="CN85" s="131">
        <v>0</v>
      </c>
      <c r="CO85" s="131">
        <v>0</v>
      </c>
      <c r="CP85" s="131"/>
      <c r="CQ85" s="131"/>
      <c r="CR85" s="131">
        <v>0</v>
      </c>
      <c r="CS85" s="131">
        <v>0</v>
      </c>
      <c r="CT85" s="131"/>
      <c r="CU85" s="132"/>
    </row>
    <row r="86" spans="1:99" s="81" customFormat="1" ht="14.25" customHeight="1">
      <c r="A86" s="175"/>
      <c r="B86" s="180"/>
      <c r="C86" s="118" t="s">
        <v>114</v>
      </c>
      <c r="D86" s="182">
        <v>144.71389463351471</v>
      </c>
      <c r="E86" s="183"/>
      <c r="F86" s="183"/>
      <c r="G86" s="184"/>
      <c r="H86" s="182">
        <v>259.15422782582579</v>
      </c>
      <c r="I86" s="183"/>
      <c r="J86" s="183"/>
      <c r="K86" s="184"/>
      <c r="L86" s="182">
        <v>77.976191879316602</v>
      </c>
      <c r="M86" s="183"/>
      <c r="N86" s="183"/>
      <c r="O86" s="184"/>
      <c r="P86" s="182">
        <v>32.893557119898112</v>
      </c>
      <c r="Q86" s="183"/>
      <c r="R86" s="183"/>
      <c r="S86" s="184"/>
      <c r="T86" s="182">
        <v>224.82000000000002</v>
      </c>
      <c r="U86" s="183"/>
      <c r="V86" s="183"/>
      <c r="W86" s="184"/>
      <c r="X86" s="182">
        <v>23.303098506421851</v>
      </c>
      <c r="Y86" s="183"/>
      <c r="Z86" s="183"/>
      <c r="AA86" s="184"/>
      <c r="AB86" s="182">
        <v>25.080231258901893</v>
      </c>
      <c r="AC86" s="183"/>
      <c r="AD86" s="183"/>
      <c r="AE86" s="184"/>
      <c r="AF86" s="182">
        <v>90.351541215410379</v>
      </c>
      <c r="AG86" s="183"/>
      <c r="AH86" s="183"/>
      <c r="AI86" s="184"/>
      <c r="AJ86" s="182">
        <v>161.04</v>
      </c>
      <c r="AK86" s="183"/>
      <c r="AL86" s="183"/>
      <c r="AM86" s="184"/>
      <c r="AN86" s="182">
        <v>80.64</v>
      </c>
      <c r="AO86" s="183"/>
      <c r="AP86" s="183"/>
      <c r="AQ86" s="184"/>
      <c r="AR86" s="182">
        <v>174.06</v>
      </c>
      <c r="AS86" s="183"/>
      <c r="AT86" s="183"/>
      <c r="AU86" s="184"/>
      <c r="AV86" s="182">
        <v>0</v>
      </c>
      <c r="AW86" s="183"/>
      <c r="AX86" s="183"/>
      <c r="AY86" s="184"/>
      <c r="AZ86" s="182">
        <v>0</v>
      </c>
      <c r="BA86" s="183"/>
      <c r="BB86" s="183"/>
      <c r="BC86" s="184"/>
      <c r="BD86" s="182">
        <v>0</v>
      </c>
      <c r="BE86" s="183"/>
      <c r="BF86" s="183"/>
      <c r="BG86" s="184"/>
      <c r="BH86" s="158">
        <v>0</v>
      </c>
      <c r="BI86" s="159"/>
      <c r="BJ86" s="159"/>
      <c r="BK86" s="160"/>
      <c r="BL86" s="158">
        <v>0</v>
      </c>
      <c r="BM86" s="159"/>
      <c r="BN86" s="159"/>
      <c r="BO86" s="160"/>
      <c r="BP86" s="158">
        <v>0</v>
      </c>
      <c r="BQ86" s="159"/>
      <c r="BR86" s="159"/>
      <c r="BS86" s="160"/>
      <c r="BT86" s="158">
        <v>0</v>
      </c>
      <c r="BU86" s="159"/>
      <c r="BV86" s="159"/>
      <c r="BW86" s="160"/>
      <c r="BX86" s="158">
        <v>0</v>
      </c>
      <c r="BY86" s="159"/>
      <c r="BZ86" s="159"/>
      <c r="CA86" s="160"/>
      <c r="CB86" s="158">
        <v>0</v>
      </c>
      <c r="CC86" s="159"/>
      <c r="CD86" s="159"/>
      <c r="CE86" s="160"/>
      <c r="CF86" s="158">
        <v>0</v>
      </c>
      <c r="CG86" s="159"/>
      <c r="CH86" s="159"/>
      <c r="CI86" s="160"/>
      <c r="CJ86" s="158">
        <v>0</v>
      </c>
      <c r="CK86" s="159"/>
      <c r="CL86" s="159"/>
      <c r="CM86" s="160"/>
      <c r="CN86" s="158">
        <v>0</v>
      </c>
      <c r="CO86" s="159"/>
      <c r="CP86" s="159"/>
      <c r="CQ86" s="160"/>
      <c r="CR86" s="158">
        <v>0</v>
      </c>
      <c r="CS86" s="159"/>
      <c r="CT86" s="159"/>
      <c r="CU86" s="161"/>
    </row>
    <row r="87" spans="1:99" ht="15" customHeight="1">
      <c r="A87" s="175"/>
      <c r="B87" s="180"/>
      <c r="C87" s="122" t="s">
        <v>115</v>
      </c>
      <c r="D87" s="125">
        <v>129.29</v>
      </c>
      <c r="E87" s="125">
        <v>-23.82</v>
      </c>
      <c r="F87" s="125">
        <v>208.5</v>
      </c>
      <c r="G87" s="125">
        <v>-53.8</v>
      </c>
      <c r="H87" s="125">
        <v>208.5</v>
      </c>
      <c r="I87" s="125">
        <v>-53.8</v>
      </c>
      <c r="J87" s="125">
        <v>208.5</v>
      </c>
      <c r="K87" s="125">
        <v>79.099999999999994</v>
      </c>
      <c r="L87" s="125">
        <v>208.5</v>
      </c>
      <c r="M87" s="125">
        <v>79.099999999999994</v>
      </c>
      <c r="N87" s="125">
        <v>201.5</v>
      </c>
      <c r="O87" s="125">
        <v>132.59</v>
      </c>
      <c r="P87" s="125">
        <v>201.5</v>
      </c>
      <c r="Q87" s="125">
        <v>132.59</v>
      </c>
      <c r="R87" s="125">
        <v>201.5</v>
      </c>
      <c r="S87" s="125">
        <v>226.82</v>
      </c>
      <c r="T87" s="125">
        <v>201.5</v>
      </c>
      <c r="U87" s="125">
        <v>226.82</v>
      </c>
      <c r="V87" s="125">
        <v>178.5</v>
      </c>
      <c r="W87" s="125">
        <v>250.71</v>
      </c>
      <c r="X87" s="125">
        <v>178.5</v>
      </c>
      <c r="Y87" s="125">
        <v>250.71</v>
      </c>
      <c r="Z87" s="125">
        <v>172.42</v>
      </c>
      <c r="AA87" s="125">
        <v>323.87</v>
      </c>
      <c r="AB87" s="125">
        <v>172.42</v>
      </c>
      <c r="AC87" s="125">
        <v>323.87</v>
      </c>
      <c r="AD87" s="125">
        <v>431.09</v>
      </c>
      <c r="AE87" s="125">
        <v>333.89</v>
      </c>
      <c r="AF87" s="125">
        <v>431.09</v>
      </c>
      <c r="AG87" s="125">
        <v>333.89</v>
      </c>
      <c r="AH87" s="125">
        <v>420.19</v>
      </c>
      <c r="AI87" s="125">
        <v>481.81</v>
      </c>
      <c r="AJ87" s="125"/>
      <c r="AK87" s="125"/>
      <c r="AL87" s="125"/>
      <c r="AM87" s="125"/>
      <c r="AN87" s="125">
        <v>0</v>
      </c>
      <c r="AO87" s="125">
        <v>0</v>
      </c>
      <c r="AP87" s="125"/>
      <c r="AQ87" s="125"/>
      <c r="AR87" s="125">
        <v>0</v>
      </c>
      <c r="AS87" s="125">
        <v>0</v>
      </c>
      <c r="AT87" s="125"/>
      <c r="AU87" s="125"/>
      <c r="AV87" s="125">
        <v>0</v>
      </c>
      <c r="AW87" s="125">
        <v>0</v>
      </c>
      <c r="AX87" s="125"/>
      <c r="AY87" s="125"/>
      <c r="AZ87" s="125">
        <v>0</v>
      </c>
      <c r="BA87" s="125">
        <v>0</v>
      </c>
      <c r="BB87" s="125"/>
      <c r="BC87" s="125"/>
      <c r="BD87" s="125">
        <v>0</v>
      </c>
      <c r="BE87" s="125">
        <v>0</v>
      </c>
      <c r="BF87" s="125"/>
      <c r="BG87" s="125"/>
      <c r="BH87" s="121">
        <v>0</v>
      </c>
      <c r="BI87" s="121">
        <v>0</v>
      </c>
      <c r="BJ87" s="121"/>
      <c r="BK87" s="121"/>
      <c r="BL87" s="121">
        <v>0</v>
      </c>
      <c r="BM87" s="121">
        <v>0</v>
      </c>
      <c r="BN87" s="121"/>
      <c r="BO87" s="121"/>
      <c r="BP87" s="121">
        <v>0</v>
      </c>
      <c r="BQ87" s="121">
        <v>0</v>
      </c>
      <c r="BR87" s="121"/>
      <c r="BS87" s="121"/>
      <c r="BT87" s="121">
        <v>0</v>
      </c>
      <c r="BU87" s="121">
        <v>0</v>
      </c>
      <c r="BV87" s="121"/>
      <c r="BW87" s="121"/>
      <c r="BX87" s="121">
        <v>0</v>
      </c>
      <c r="BY87" s="121">
        <v>0</v>
      </c>
      <c r="BZ87" s="121"/>
      <c r="CA87" s="121"/>
      <c r="CB87" s="121">
        <v>0</v>
      </c>
      <c r="CC87" s="121">
        <v>0</v>
      </c>
      <c r="CD87" s="121"/>
      <c r="CE87" s="121"/>
      <c r="CF87" s="121">
        <v>0</v>
      </c>
      <c r="CG87" s="121">
        <v>0</v>
      </c>
      <c r="CH87" s="121"/>
      <c r="CI87" s="121"/>
      <c r="CJ87" s="121">
        <v>0</v>
      </c>
      <c r="CK87" s="121">
        <v>0</v>
      </c>
      <c r="CL87" s="121"/>
      <c r="CM87" s="121"/>
      <c r="CN87" s="121">
        <v>0</v>
      </c>
      <c r="CO87" s="121">
        <v>0</v>
      </c>
      <c r="CP87" s="121"/>
      <c r="CQ87" s="121"/>
      <c r="CR87" s="121">
        <v>0</v>
      </c>
      <c r="CS87" s="121">
        <v>0</v>
      </c>
      <c r="CT87" s="121"/>
      <c r="CU87" s="133"/>
    </row>
    <row r="88" spans="1:99" ht="15" customHeight="1" thickBot="1">
      <c r="A88" s="175"/>
      <c r="B88" s="181"/>
      <c r="C88" s="134" t="s">
        <v>116</v>
      </c>
      <c r="D88" s="176">
        <v>84.69370991992264</v>
      </c>
      <c r="E88" s="177"/>
      <c r="F88" s="177"/>
      <c r="G88" s="178"/>
      <c r="H88" s="176">
        <v>132.89999999999998</v>
      </c>
      <c r="I88" s="177"/>
      <c r="J88" s="177"/>
      <c r="K88" s="178"/>
      <c r="L88" s="176">
        <v>53.94608512209205</v>
      </c>
      <c r="M88" s="177"/>
      <c r="N88" s="177"/>
      <c r="O88" s="178"/>
      <c r="P88" s="176">
        <v>94.22999999999999</v>
      </c>
      <c r="Q88" s="177"/>
      <c r="R88" s="177"/>
      <c r="S88" s="178"/>
      <c r="T88" s="176">
        <v>33.162208913158977</v>
      </c>
      <c r="U88" s="177"/>
      <c r="V88" s="177"/>
      <c r="W88" s="178"/>
      <c r="X88" s="176">
        <v>73.412206069563112</v>
      </c>
      <c r="Y88" s="177"/>
      <c r="Z88" s="177"/>
      <c r="AA88" s="178"/>
      <c r="AB88" s="176">
        <v>258.86399768990663</v>
      </c>
      <c r="AC88" s="177"/>
      <c r="AD88" s="177"/>
      <c r="AE88" s="178"/>
      <c r="AF88" s="176">
        <v>148.3210585183372</v>
      </c>
      <c r="AG88" s="177"/>
      <c r="AH88" s="177"/>
      <c r="AI88" s="178"/>
      <c r="AJ88" s="176">
        <v>0</v>
      </c>
      <c r="AK88" s="177"/>
      <c r="AL88" s="177"/>
      <c r="AM88" s="178"/>
      <c r="AN88" s="176">
        <v>0</v>
      </c>
      <c r="AO88" s="177"/>
      <c r="AP88" s="177"/>
      <c r="AQ88" s="178"/>
      <c r="AR88" s="176">
        <v>0</v>
      </c>
      <c r="AS88" s="177"/>
      <c r="AT88" s="177"/>
      <c r="AU88" s="178"/>
      <c r="AV88" s="176">
        <v>0</v>
      </c>
      <c r="AW88" s="177"/>
      <c r="AX88" s="177"/>
      <c r="AY88" s="178"/>
      <c r="AZ88" s="176">
        <v>0</v>
      </c>
      <c r="BA88" s="177"/>
      <c r="BB88" s="177"/>
      <c r="BC88" s="178"/>
      <c r="BD88" s="176">
        <v>0</v>
      </c>
      <c r="BE88" s="177"/>
      <c r="BF88" s="177"/>
      <c r="BG88" s="178"/>
      <c r="BH88" s="165">
        <v>0</v>
      </c>
      <c r="BI88" s="166"/>
      <c r="BJ88" s="166"/>
      <c r="BK88" s="167"/>
      <c r="BL88" s="165">
        <v>0</v>
      </c>
      <c r="BM88" s="166"/>
      <c r="BN88" s="166"/>
      <c r="BO88" s="167"/>
      <c r="BP88" s="165">
        <v>0</v>
      </c>
      <c r="BQ88" s="166"/>
      <c r="BR88" s="166"/>
      <c r="BS88" s="167"/>
      <c r="BT88" s="165">
        <v>0</v>
      </c>
      <c r="BU88" s="166"/>
      <c r="BV88" s="166"/>
      <c r="BW88" s="167"/>
      <c r="BX88" s="165">
        <v>0</v>
      </c>
      <c r="BY88" s="166"/>
      <c r="BZ88" s="166"/>
      <c r="CA88" s="167"/>
      <c r="CB88" s="165">
        <v>0</v>
      </c>
      <c r="CC88" s="166"/>
      <c r="CD88" s="166"/>
      <c r="CE88" s="167"/>
      <c r="CF88" s="165">
        <v>0</v>
      </c>
      <c r="CG88" s="166"/>
      <c r="CH88" s="166"/>
      <c r="CI88" s="167"/>
      <c r="CJ88" s="165">
        <v>0</v>
      </c>
      <c r="CK88" s="166"/>
      <c r="CL88" s="166"/>
      <c r="CM88" s="167"/>
      <c r="CN88" s="165">
        <v>0</v>
      </c>
      <c r="CO88" s="166"/>
      <c r="CP88" s="166"/>
      <c r="CQ88" s="167"/>
      <c r="CR88" s="165">
        <v>0</v>
      </c>
      <c r="CS88" s="166"/>
      <c r="CT88" s="166"/>
      <c r="CU88" s="168"/>
    </row>
    <row r="89" spans="1:99" s="26" customFormat="1" ht="15" customHeight="1">
      <c r="A89" s="123">
        <v>1439.4339596095258</v>
      </c>
      <c r="B89" s="179" t="s">
        <v>117</v>
      </c>
      <c r="C89" s="136" t="s">
        <v>118</v>
      </c>
      <c r="D89" s="135">
        <v>417.2</v>
      </c>
      <c r="E89" s="135">
        <v>481.08</v>
      </c>
      <c r="F89" s="135">
        <v>427.87</v>
      </c>
      <c r="G89" s="135">
        <v>336.76</v>
      </c>
      <c r="H89" s="135">
        <v>427.87</v>
      </c>
      <c r="I89" s="135">
        <v>336.76</v>
      </c>
      <c r="J89" s="135">
        <v>168.9</v>
      </c>
      <c r="K89" s="135">
        <v>326.99</v>
      </c>
      <c r="L89" s="135">
        <v>168.9</v>
      </c>
      <c r="M89" s="135">
        <v>326.99</v>
      </c>
      <c r="N89" s="135">
        <v>175.69</v>
      </c>
      <c r="O89" s="135">
        <v>249.31</v>
      </c>
      <c r="P89" s="135">
        <v>175.69</v>
      </c>
      <c r="Q89" s="135">
        <v>249.31</v>
      </c>
      <c r="R89" s="135">
        <v>198.5</v>
      </c>
      <c r="S89" s="135">
        <v>225.61</v>
      </c>
      <c r="T89" s="135">
        <v>198.5</v>
      </c>
      <c r="U89" s="135">
        <v>225.61</v>
      </c>
      <c r="V89" s="135">
        <v>198.5</v>
      </c>
      <c r="W89" s="135">
        <v>80.900000000000006</v>
      </c>
      <c r="X89" s="135">
        <v>198.5</v>
      </c>
      <c r="Y89" s="135">
        <v>80.900000000000006</v>
      </c>
      <c r="Z89" s="135">
        <v>150.16999999999999</v>
      </c>
      <c r="AA89" s="135">
        <v>72.14</v>
      </c>
      <c r="AB89" s="135">
        <v>150.16999999999999</v>
      </c>
      <c r="AC89" s="135">
        <v>72.14</v>
      </c>
      <c r="AD89" s="135">
        <v>151.94999999999999</v>
      </c>
      <c r="AE89" s="135">
        <v>62.35</v>
      </c>
      <c r="AF89" s="135"/>
      <c r="AG89" s="135"/>
      <c r="AH89" s="135"/>
      <c r="AI89" s="135"/>
      <c r="AJ89" s="135">
        <v>0</v>
      </c>
      <c r="AK89" s="135">
        <v>0</v>
      </c>
      <c r="AL89" s="135"/>
      <c r="AM89" s="135"/>
      <c r="AN89" s="135">
        <v>0</v>
      </c>
      <c r="AO89" s="135">
        <v>0</v>
      </c>
      <c r="AP89" s="135"/>
      <c r="AQ89" s="135"/>
      <c r="AR89" s="135">
        <v>0</v>
      </c>
      <c r="AS89" s="135">
        <v>0</v>
      </c>
      <c r="AT89" s="135"/>
      <c r="AU89" s="135"/>
      <c r="AV89" s="135">
        <v>0</v>
      </c>
      <c r="AW89" s="135">
        <v>0</v>
      </c>
      <c r="AX89" s="135"/>
      <c r="AY89" s="135"/>
      <c r="AZ89" s="135">
        <v>0</v>
      </c>
      <c r="BA89" s="135">
        <v>0</v>
      </c>
      <c r="BB89" s="135"/>
      <c r="BC89" s="135"/>
      <c r="BD89" s="135">
        <v>0</v>
      </c>
      <c r="BE89" s="135">
        <v>0</v>
      </c>
      <c r="BF89" s="135"/>
      <c r="BG89" s="135"/>
      <c r="BH89" s="131">
        <v>0</v>
      </c>
      <c r="BI89" s="131">
        <v>0</v>
      </c>
      <c r="BJ89" s="131"/>
      <c r="BK89" s="131"/>
      <c r="BL89" s="131">
        <v>0</v>
      </c>
      <c r="BM89" s="131">
        <v>0</v>
      </c>
      <c r="BN89" s="131"/>
      <c r="BO89" s="131"/>
      <c r="BP89" s="131">
        <v>0</v>
      </c>
      <c r="BQ89" s="131">
        <v>0</v>
      </c>
      <c r="BR89" s="131"/>
      <c r="BS89" s="131"/>
      <c r="BT89" s="131">
        <v>0</v>
      </c>
      <c r="BU89" s="131">
        <v>0</v>
      </c>
      <c r="BV89" s="131"/>
      <c r="BW89" s="131"/>
      <c r="BX89" s="131">
        <v>0</v>
      </c>
      <c r="BY89" s="131">
        <v>0</v>
      </c>
      <c r="BZ89" s="131"/>
      <c r="CA89" s="131"/>
      <c r="CB89" s="131">
        <v>0</v>
      </c>
      <c r="CC89" s="131">
        <v>0</v>
      </c>
      <c r="CD89" s="131"/>
      <c r="CE89" s="131"/>
      <c r="CF89" s="131">
        <v>0</v>
      </c>
      <c r="CG89" s="131">
        <v>0</v>
      </c>
      <c r="CH89" s="131"/>
      <c r="CI89" s="131"/>
      <c r="CJ89" s="131">
        <v>0</v>
      </c>
      <c r="CK89" s="131">
        <v>0</v>
      </c>
      <c r="CL89" s="131"/>
      <c r="CM89" s="131"/>
      <c r="CN89" s="131">
        <v>0</v>
      </c>
      <c r="CO89" s="131">
        <v>0</v>
      </c>
      <c r="CP89" s="131"/>
      <c r="CQ89" s="131"/>
      <c r="CR89" s="131">
        <v>0</v>
      </c>
      <c r="CS89" s="131">
        <v>0</v>
      </c>
      <c r="CT89" s="131"/>
      <c r="CU89" s="132"/>
    </row>
    <row r="90" spans="1:99" ht="15" customHeight="1">
      <c r="A90" s="175"/>
      <c r="B90" s="180"/>
      <c r="C90" s="127" t="s">
        <v>119</v>
      </c>
      <c r="D90" s="182">
        <v>144.71389463351471</v>
      </c>
      <c r="E90" s="183"/>
      <c r="F90" s="183"/>
      <c r="G90" s="184"/>
      <c r="H90" s="182">
        <v>259.15422782582579</v>
      </c>
      <c r="I90" s="183"/>
      <c r="J90" s="183"/>
      <c r="K90" s="184"/>
      <c r="L90" s="182">
        <v>77.976191879316602</v>
      </c>
      <c r="M90" s="183"/>
      <c r="N90" s="183"/>
      <c r="O90" s="184"/>
      <c r="P90" s="182">
        <v>32.893557119898112</v>
      </c>
      <c r="Q90" s="183"/>
      <c r="R90" s="183"/>
      <c r="S90" s="184"/>
      <c r="T90" s="182">
        <v>144.71</v>
      </c>
      <c r="U90" s="183"/>
      <c r="V90" s="183"/>
      <c r="W90" s="184"/>
      <c r="X90" s="182">
        <v>49.117476523127706</v>
      </c>
      <c r="Y90" s="183"/>
      <c r="Z90" s="183"/>
      <c r="AA90" s="184"/>
      <c r="AB90" s="182">
        <v>9.9505024998740641</v>
      </c>
      <c r="AC90" s="183"/>
      <c r="AD90" s="183"/>
      <c r="AE90" s="184"/>
      <c r="AF90" s="182">
        <v>0</v>
      </c>
      <c r="AG90" s="183"/>
      <c r="AH90" s="183"/>
      <c r="AI90" s="184"/>
      <c r="AJ90" s="182">
        <v>0</v>
      </c>
      <c r="AK90" s="183"/>
      <c r="AL90" s="183"/>
      <c r="AM90" s="184"/>
      <c r="AN90" s="182">
        <v>0</v>
      </c>
      <c r="AO90" s="183"/>
      <c r="AP90" s="183"/>
      <c r="AQ90" s="184"/>
      <c r="AR90" s="182">
        <v>0</v>
      </c>
      <c r="AS90" s="183"/>
      <c r="AT90" s="183"/>
      <c r="AU90" s="184"/>
      <c r="AV90" s="158">
        <v>0</v>
      </c>
      <c r="AW90" s="159"/>
      <c r="AX90" s="159"/>
      <c r="AY90" s="160"/>
      <c r="AZ90" s="158">
        <v>0</v>
      </c>
      <c r="BA90" s="159"/>
      <c r="BB90" s="159"/>
      <c r="BC90" s="160"/>
      <c r="BD90" s="158">
        <v>0</v>
      </c>
      <c r="BE90" s="159"/>
      <c r="BF90" s="159"/>
      <c r="BG90" s="160"/>
      <c r="BH90" s="158">
        <v>0</v>
      </c>
      <c r="BI90" s="159"/>
      <c r="BJ90" s="159"/>
      <c r="BK90" s="160"/>
      <c r="BL90" s="158">
        <v>0</v>
      </c>
      <c r="BM90" s="159"/>
      <c r="BN90" s="159"/>
      <c r="BO90" s="160"/>
      <c r="BP90" s="158">
        <v>0</v>
      </c>
      <c r="BQ90" s="159"/>
      <c r="BR90" s="159"/>
      <c r="BS90" s="160"/>
      <c r="BT90" s="158">
        <v>0</v>
      </c>
      <c r="BU90" s="159"/>
      <c r="BV90" s="159"/>
      <c r="BW90" s="160"/>
      <c r="BX90" s="158">
        <v>0</v>
      </c>
      <c r="BY90" s="159"/>
      <c r="BZ90" s="159"/>
      <c r="CA90" s="160"/>
      <c r="CB90" s="158">
        <v>0</v>
      </c>
      <c r="CC90" s="159"/>
      <c r="CD90" s="159"/>
      <c r="CE90" s="160"/>
      <c r="CF90" s="158">
        <v>0</v>
      </c>
      <c r="CG90" s="159"/>
      <c r="CH90" s="159"/>
      <c r="CI90" s="160"/>
      <c r="CJ90" s="158">
        <v>0</v>
      </c>
      <c r="CK90" s="159"/>
      <c r="CL90" s="159"/>
      <c r="CM90" s="160"/>
      <c r="CN90" s="158">
        <v>0</v>
      </c>
      <c r="CO90" s="159"/>
      <c r="CP90" s="159"/>
      <c r="CQ90" s="160"/>
      <c r="CR90" s="158">
        <v>0</v>
      </c>
      <c r="CS90" s="159"/>
      <c r="CT90" s="159"/>
      <c r="CU90" s="161"/>
    </row>
    <row r="91" spans="1:99" s="26" customFormat="1" ht="15" customHeight="1">
      <c r="A91" s="175"/>
      <c r="B91" s="180"/>
      <c r="C91" s="126" t="s">
        <v>120</v>
      </c>
      <c r="D91" s="125">
        <v>151.94999999999999</v>
      </c>
      <c r="E91" s="125">
        <v>62.35</v>
      </c>
      <c r="F91" s="125">
        <v>150.53</v>
      </c>
      <c r="G91" s="125">
        <v>70.17</v>
      </c>
      <c r="H91" s="125">
        <v>150.53</v>
      </c>
      <c r="I91" s="125">
        <v>70.17</v>
      </c>
      <c r="J91" s="125">
        <v>201.5</v>
      </c>
      <c r="K91" s="125">
        <v>79.41</v>
      </c>
      <c r="L91" s="125">
        <v>201.5</v>
      </c>
      <c r="M91" s="125">
        <v>79.41</v>
      </c>
      <c r="N91" s="125">
        <v>201.5</v>
      </c>
      <c r="O91" s="125">
        <v>226.82</v>
      </c>
      <c r="P91" s="125">
        <v>201.5</v>
      </c>
      <c r="Q91" s="125">
        <v>226.82</v>
      </c>
      <c r="R91" s="125">
        <v>178.5</v>
      </c>
      <c r="S91" s="125">
        <v>250.71</v>
      </c>
      <c r="T91" s="125">
        <v>178.5</v>
      </c>
      <c r="U91" s="125">
        <v>250.71</v>
      </c>
      <c r="V91" s="125">
        <v>172.42</v>
      </c>
      <c r="W91" s="125">
        <v>323.87</v>
      </c>
      <c r="X91" s="125">
        <v>172.42</v>
      </c>
      <c r="Y91" s="125">
        <v>323.87</v>
      </c>
      <c r="Z91" s="125">
        <v>431.09</v>
      </c>
      <c r="AA91" s="125">
        <v>333.89</v>
      </c>
      <c r="AB91" s="125">
        <v>431.09</v>
      </c>
      <c r="AC91" s="125">
        <v>333.89</v>
      </c>
      <c r="AD91" s="125">
        <v>420.19</v>
      </c>
      <c r="AE91" s="125">
        <v>481.81</v>
      </c>
      <c r="AF91" s="125"/>
      <c r="AG91" s="125"/>
      <c r="AH91" s="125"/>
      <c r="AI91" s="125"/>
      <c r="AJ91" s="125">
        <v>0</v>
      </c>
      <c r="AK91" s="125">
        <v>0</v>
      </c>
      <c r="AL91" s="125"/>
      <c r="AM91" s="125"/>
      <c r="AN91" s="125">
        <v>0</v>
      </c>
      <c r="AO91" s="125">
        <v>0</v>
      </c>
      <c r="AP91" s="125"/>
      <c r="AQ91" s="125"/>
      <c r="AR91" s="125">
        <v>0</v>
      </c>
      <c r="AS91" s="125">
        <v>0</v>
      </c>
      <c r="AT91" s="125"/>
      <c r="AU91" s="125"/>
      <c r="AV91" s="121">
        <v>0</v>
      </c>
      <c r="AW91" s="121">
        <v>0</v>
      </c>
      <c r="AX91" s="121"/>
      <c r="AY91" s="121"/>
      <c r="AZ91" s="121">
        <v>0</v>
      </c>
      <c r="BA91" s="121">
        <v>0</v>
      </c>
      <c r="BB91" s="121"/>
      <c r="BC91" s="121"/>
      <c r="BD91" s="121">
        <v>0</v>
      </c>
      <c r="BE91" s="121">
        <v>0</v>
      </c>
      <c r="BF91" s="121"/>
      <c r="BG91" s="121"/>
      <c r="BH91" s="121">
        <v>0</v>
      </c>
      <c r="BI91" s="121">
        <v>0</v>
      </c>
      <c r="BJ91" s="121"/>
      <c r="BK91" s="121"/>
      <c r="BL91" s="121">
        <v>0</v>
      </c>
      <c r="BM91" s="121">
        <v>0</v>
      </c>
      <c r="BN91" s="121"/>
      <c r="BO91" s="121"/>
      <c r="BP91" s="121">
        <v>0</v>
      </c>
      <c r="BQ91" s="121">
        <v>0</v>
      </c>
      <c r="BR91" s="121"/>
      <c r="BS91" s="121"/>
      <c r="BT91" s="121">
        <v>0</v>
      </c>
      <c r="BU91" s="121">
        <v>0</v>
      </c>
      <c r="BV91" s="121"/>
      <c r="BW91" s="121"/>
      <c r="BX91" s="121">
        <v>0</v>
      </c>
      <c r="BY91" s="121">
        <v>0</v>
      </c>
      <c r="BZ91" s="121"/>
      <c r="CA91" s="121"/>
      <c r="CB91" s="121">
        <v>0</v>
      </c>
      <c r="CC91" s="121">
        <v>0</v>
      </c>
      <c r="CD91" s="121"/>
      <c r="CE91" s="121"/>
      <c r="CF91" s="121">
        <v>0</v>
      </c>
      <c r="CG91" s="121">
        <v>0</v>
      </c>
      <c r="CH91" s="121"/>
      <c r="CI91" s="121"/>
      <c r="CJ91" s="121">
        <v>0</v>
      </c>
      <c r="CK91" s="121">
        <v>0</v>
      </c>
      <c r="CL91" s="121"/>
      <c r="CM91" s="121"/>
      <c r="CN91" s="121">
        <v>0</v>
      </c>
      <c r="CO91" s="121">
        <v>0</v>
      </c>
      <c r="CP91" s="121"/>
      <c r="CQ91" s="121"/>
      <c r="CR91" s="121">
        <v>0</v>
      </c>
      <c r="CS91" s="121">
        <v>0</v>
      </c>
      <c r="CT91" s="121"/>
      <c r="CU91" s="133"/>
    </row>
    <row r="92" spans="1:99" ht="15" customHeight="1" thickBot="1">
      <c r="A92" s="175"/>
      <c r="B92" s="181"/>
      <c r="C92" s="137" t="s">
        <v>121</v>
      </c>
      <c r="D92" s="176">
        <v>7.947880220536792</v>
      </c>
      <c r="E92" s="177"/>
      <c r="F92" s="177"/>
      <c r="G92" s="178"/>
      <c r="H92" s="176">
        <v>51.800757716465881</v>
      </c>
      <c r="I92" s="177"/>
      <c r="J92" s="177"/>
      <c r="K92" s="178"/>
      <c r="L92" s="176">
        <v>147.41</v>
      </c>
      <c r="M92" s="177"/>
      <c r="N92" s="177"/>
      <c r="O92" s="178"/>
      <c r="P92" s="176">
        <v>33.162208913158977</v>
      </c>
      <c r="Q92" s="177"/>
      <c r="R92" s="177"/>
      <c r="S92" s="178"/>
      <c r="T92" s="176">
        <v>73.412206069563112</v>
      </c>
      <c r="U92" s="177"/>
      <c r="V92" s="177"/>
      <c r="W92" s="178"/>
      <c r="X92" s="176">
        <v>258.86399768990663</v>
      </c>
      <c r="Y92" s="177"/>
      <c r="Z92" s="177"/>
      <c r="AA92" s="178"/>
      <c r="AB92" s="176">
        <v>148.3210585183372</v>
      </c>
      <c r="AC92" s="177"/>
      <c r="AD92" s="177"/>
      <c r="AE92" s="178"/>
      <c r="AF92" s="176">
        <v>0</v>
      </c>
      <c r="AG92" s="177"/>
      <c r="AH92" s="177"/>
      <c r="AI92" s="178"/>
      <c r="AJ92" s="176">
        <v>0</v>
      </c>
      <c r="AK92" s="177"/>
      <c r="AL92" s="177"/>
      <c r="AM92" s="178"/>
      <c r="AN92" s="176">
        <v>0</v>
      </c>
      <c r="AO92" s="177"/>
      <c r="AP92" s="177"/>
      <c r="AQ92" s="178"/>
      <c r="AR92" s="176">
        <v>0</v>
      </c>
      <c r="AS92" s="177"/>
      <c r="AT92" s="177"/>
      <c r="AU92" s="178"/>
      <c r="AV92" s="165">
        <v>0</v>
      </c>
      <c r="AW92" s="166"/>
      <c r="AX92" s="166"/>
      <c r="AY92" s="167"/>
      <c r="AZ92" s="165">
        <v>0</v>
      </c>
      <c r="BA92" s="166"/>
      <c r="BB92" s="166"/>
      <c r="BC92" s="167"/>
      <c r="BD92" s="165">
        <v>0</v>
      </c>
      <c r="BE92" s="166"/>
      <c r="BF92" s="166"/>
      <c r="BG92" s="167"/>
      <c r="BH92" s="165">
        <v>0</v>
      </c>
      <c r="BI92" s="166"/>
      <c r="BJ92" s="166"/>
      <c r="BK92" s="167"/>
      <c r="BL92" s="165">
        <v>0</v>
      </c>
      <c r="BM92" s="166"/>
      <c r="BN92" s="166"/>
      <c r="BO92" s="167"/>
      <c r="BP92" s="165">
        <v>0</v>
      </c>
      <c r="BQ92" s="166"/>
      <c r="BR92" s="166"/>
      <c r="BS92" s="167"/>
      <c r="BT92" s="165">
        <v>0</v>
      </c>
      <c r="BU92" s="166"/>
      <c r="BV92" s="166"/>
      <c r="BW92" s="167"/>
      <c r="BX92" s="165">
        <v>0</v>
      </c>
      <c r="BY92" s="166"/>
      <c r="BZ92" s="166"/>
      <c r="CA92" s="167"/>
      <c r="CB92" s="165">
        <v>0</v>
      </c>
      <c r="CC92" s="166"/>
      <c r="CD92" s="166"/>
      <c r="CE92" s="167"/>
      <c r="CF92" s="165">
        <v>0</v>
      </c>
      <c r="CG92" s="166"/>
      <c r="CH92" s="166"/>
      <c r="CI92" s="167"/>
      <c r="CJ92" s="165">
        <v>0</v>
      </c>
      <c r="CK92" s="166"/>
      <c r="CL92" s="166"/>
      <c r="CM92" s="167"/>
      <c r="CN92" s="165">
        <v>0</v>
      </c>
      <c r="CO92" s="166"/>
      <c r="CP92" s="166"/>
      <c r="CQ92" s="167"/>
      <c r="CR92" s="165">
        <v>0</v>
      </c>
      <c r="CS92" s="166"/>
      <c r="CT92" s="166"/>
      <c r="CU92" s="168"/>
    </row>
    <row r="93" spans="1:99" ht="15" customHeight="1">
      <c r="A93" s="123">
        <v>2173.5620086722702</v>
      </c>
      <c r="B93" s="172" t="s">
        <v>228</v>
      </c>
      <c r="C93" s="130" t="s">
        <v>229</v>
      </c>
      <c r="D93" s="131">
        <v>417.2</v>
      </c>
      <c r="E93" s="131">
        <v>481.08</v>
      </c>
      <c r="F93" s="131">
        <v>427.87</v>
      </c>
      <c r="G93" s="131">
        <v>336.76</v>
      </c>
      <c r="H93" s="131">
        <v>427.87</v>
      </c>
      <c r="I93" s="131">
        <v>336.76</v>
      </c>
      <c r="J93" s="131">
        <v>168.9</v>
      </c>
      <c r="K93" s="131">
        <v>326.99</v>
      </c>
      <c r="L93" s="131">
        <v>168.9</v>
      </c>
      <c r="M93" s="131">
        <v>326.99</v>
      </c>
      <c r="N93" s="131">
        <v>175.69</v>
      </c>
      <c r="O93" s="131">
        <v>249.31</v>
      </c>
      <c r="P93" s="131">
        <v>175.69</v>
      </c>
      <c r="Q93" s="131">
        <v>249.31</v>
      </c>
      <c r="R93" s="131">
        <v>198.5</v>
      </c>
      <c r="S93" s="131">
        <v>225.61</v>
      </c>
      <c r="T93" s="131">
        <v>198.5</v>
      </c>
      <c r="U93" s="131">
        <v>225.61</v>
      </c>
      <c r="V93" s="131">
        <v>198.5</v>
      </c>
      <c r="W93" s="131">
        <v>0.79</v>
      </c>
      <c r="X93" s="131">
        <v>198.5</v>
      </c>
      <c r="Y93" s="131">
        <v>0.79</v>
      </c>
      <c r="Z93" s="131">
        <v>187.2</v>
      </c>
      <c r="AA93" s="131">
        <v>-19.59</v>
      </c>
      <c r="AB93" s="131">
        <v>187.2</v>
      </c>
      <c r="AC93" s="131">
        <v>-19.59</v>
      </c>
      <c r="AD93" s="131">
        <v>162.16</v>
      </c>
      <c r="AE93" s="131">
        <v>-21.01</v>
      </c>
      <c r="AF93" s="131">
        <v>162.16</v>
      </c>
      <c r="AG93" s="131">
        <v>-21.01</v>
      </c>
      <c r="AH93" s="131">
        <v>116.27</v>
      </c>
      <c r="AI93" s="131">
        <v>56.82</v>
      </c>
      <c r="AJ93" s="131">
        <v>116.27</v>
      </c>
      <c r="AK93" s="131">
        <v>56.82</v>
      </c>
      <c r="AL93" s="131">
        <v>-44.77</v>
      </c>
      <c r="AM93" s="131">
        <v>56.82</v>
      </c>
      <c r="AN93" s="131">
        <v>-44.77</v>
      </c>
      <c r="AO93" s="131">
        <v>56.82</v>
      </c>
      <c r="AP93" s="131">
        <v>-44.77</v>
      </c>
      <c r="AQ93" s="131">
        <v>-23.82</v>
      </c>
      <c r="AR93" s="131">
        <v>-44.77</v>
      </c>
      <c r="AS93" s="131">
        <v>-23.82</v>
      </c>
      <c r="AT93" s="131">
        <v>129.29</v>
      </c>
      <c r="AU93" s="131">
        <v>-23.82</v>
      </c>
      <c r="AV93" s="131"/>
      <c r="AW93" s="131"/>
      <c r="AX93" s="131"/>
      <c r="AY93" s="131"/>
      <c r="AZ93" s="131">
        <v>0</v>
      </c>
      <c r="BA93" s="131">
        <v>0</v>
      </c>
      <c r="BB93" s="131"/>
      <c r="BC93" s="131"/>
      <c r="BD93" s="131">
        <v>0</v>
      </c>
      <c r="BE93" s="131">
        <v>0</v>
      </c>
      <c r="BF93" s="131"/>
      <c r="BG93" s="131"/>
      <c r="BH93" s="131">
        <v>0</v>
      </c>
      <c r="BI93" s="131">
        <v>0</v>
      </c>
      <c r="BJ93" s="131"/>
      <c r="BK93" s="131"/>
      <c r="BL93" s="131">
        <v>0</v>
      </c>
      <c r="BM93" s="131">
        <v>0</v>
      </c>
      <c r="BN93" s="131"/>
      <c r="BO93" s="131"/>
      <c r="BP93" s="131">
        <v>0</v>
      </c>
      <c r="BQ93" s="131">
        <v>0</v>
      </c>
      <c r="BR93" s="131"/>
      <c r="BS93" s="131"/>
      <c r="BT93" s="131">
        <v>0</v>
      </c>
      <c r="BU93" s="131">
        <v>0</v>
      </c>
      <c r="BV93" s="131"/>
      <c r="BW93" s="131"/>
      <c r="BX93" s="131">
        <v>0</v>
      </c>
      <c r="BY93" s="131">
        <v>0</v>
      </c>
      <c r="BZ93" s="131"/>
      <c r="CA93" s="131"/>
      <c r="CB93" s="131">
        <v>0</v>
      </c>
      <c r="CC93" s="131">
        <v>0</v>
      </c>
      <c r="CD93" s="131"/>
      <c r="CE93" s="131"/>
      <c r="CF93" s="131">
        <v>0</v>
      </c>
      <c r="CG93" s="131">
        <v>0</v>
      </c>
      <c r="CH93" s="131"/>
      <c r="CI93" s="131"/>
      <c r="CJ93" s="131">
        <v>0</v>
      </c>
      <c r="CK93" s="131">
        <v>0</v>
      </c>
      <c r="CL93" s="131"/>
      <c r="CM93" s="131"/>
      <c r="CN93" s="131">
        <v>0</v>
      </c>
      <c r="CO93" s="131">
        <v>0</v>
      </c>
      <c r="CP93" s="131"/>
      <c r="CQ93" s="131"/>
      <c r="CR93" s="131">
        <v>0</v>
      </c>
      <c r="CS93" s="131">
        <v>0</v>
      </c>
      <c r="CT93" s="131"/>
      <c r="CU93" s="132"/>
    </row>
    <row r="94" spans="1:99" ht="15" customHeight="1">
      <c r="A94" s="175"/>
      <c r="B94" s="173"/>
      <c r="C94" s="118" t="s">
        <v>230</v>
      </c>
      <c r="D94" s="158">
        <v>144.71389463351471</v>
      </c>
      <c r="E94" s="159"/>
      <c r="F94" s="159"/>
      <c r="G94" s="160"/>
      <c r="H94" s="158">
        <v>259.15422782582579</v>
      </c>
      <c r="I94" s="159"/>
      <c r="J94" s="159"/>
      <c r="K94" s="160"/>
      <c r="L94" s="158">
        <v>77.976191879316602</v>
      </c>
      <c r="M94" s="159"/>
      <c r="N94" s="159"/>
      <c r="O94" s="160"/>
      <c r="P94" s="158">
        <v>32.893557119898112</v>
      </c>
      <c r="Q94" s="159"/>
      <c r="R94" s="159"/>
      <c r="S94" s="160"/>
      <c r="T94" s="158">
        <v>224.82000000000002</v>
      </c>
      <c r="U94" s="159"/>
      <c r="V94" s="159"/>
      <c r="W94" s="160"/>
      <c r="X94" s="158">
        <v>23.303098506421851</v>
      </c>
      <c r="Y94" s="159"/>
      <c r="Z94" s="159"/>
      <c r="AA94" s="160"/>
      <c r="AB94" s="158">
        <v>25.080231258901893</v>
      </c>
      <c r="AC94" s="159"/>
      <c r="AD94" s="159"/>
      <c r="AE94" s="160"/>
      <c r="AF94" s="158">
        <v>90.351541215410379</v>
      </c>
      <c r="AG94" s="159"/>
      <c r="AH94" s="159"/>
      <c r="AI94" s="160"/>
      <c r="AJ94" s="158">
        <v>161.04</v>
      </c>
      <c r="AK94" s="159"/>
      <c r="AL94" s="159"/>
      <c r="AM94" s="160"/>
      <c r="AN94" s="158">
        <v>80.64</v>
      </c>
      <c r="AO94" s="159"/>
      <c r="AP94" s="159"/>
      <c r="AQ94" s="160"/>
      <c r="AR94" s="158">
        <v>174.06</v>
      </c>
      <c r="AS94" s="159"/>
      <c r="AT94" s="159"/>
      <c r="AU94" s="160"/>
      <c r="AV94" s="158">
        <v>0</v>
      </c>
      <c r="AW94" s="159"/>
      <c r="AX94" s="159"/>
      <c r="AY94" s="160"/>
      <c r="AZ94" s="158">
        <v>0</v>
      </c>
      <c r="BA94" s="159"/>
      <c r="BB94" s="159"/>
      <c r="BC94" s="160"/>
      <c r="BD94" s="158">
        <v>0</v>
      </c>
      <c r="BE94" s="159"/>
      <c r="BF94" s="159"/>
      <c r="BG94" s="160"/>
      <c r="BH94" s="158">
        <v>0</v>
      </c>
      <c r="BI94" s="159"/>
      <c r="BJ94" s="159"/>
      <c r="BK94" s="160"/>
      <c r="BL94" s="158">
        <v>0</v>
      </c>
      <c r="BM94" s="159"/>
      <c r="BN94" s="159"/>
      <c r="BO94" s="160"/>
      <c r="BP94" s="158">
        <v>0</v>
      </c>
      <c r="BQ94" s="159"/>
      <c r="BR94" s="159"/>
      <c r="BS94" s="160"/>
      <c r="BT94" s="158">
        <v>0</v>
      </c>
      <c r="BU94" s="159"/>
      <c r="BV94" s="159"/>
      <c r="BW94" s="160"/>
      <c r="BX94" s="158">
        <v>0</v>
      </c>
      <c r="BY94" s="159"/>
      <c r="BZ94" s="159"/>
      <c r="CA94" s="160"/>
      <c r="CB94" s="158">
        <v>0</v>
      </c>
      <c r="CC94" s="159"/>
      <c r="CD94" s="159"/>
      <c r="CE94" s="160"/>
      <c r="CF94" s="158">
        <v>0</v>
      </c>
      <c r="CG94" s="159"/>
      <c r="CH94" s="159"/>
      <c r="CI94" s="160"/>
      <c r="CJ94" s="158">
        <v>0</v>
      </c>
      <c r="CK94" s="159"/>
      <c r="CL94" s="159"/>
      <c r="CM94" s="160"/>
      <c r="CN94" s="158">
        <v>0</v>
      </c>
      <c r="CO94" s="159"/>
      <c r="CP94" s="159"/>
      <c r="CQ94" s="160"/>
      <c r="CR94" s="158">
        <v>0</v>
      </c>
      <c r="CS94" s="159"/>
      <c r="CT94" s="159"/>
      <c r="CU94" s="161"/>
    </row>
    <row r="95" spans="1:99" s="26" customFormat="1" ht="15" customHeight="1">
      <c r="A95" s="175"/>
      <c r="B95" s="173"/>
      <c r="C95" s="122" t="s">
        <v>231</v>
      </c>
      <c r="D95" s="121">
        <v>129.29</v>
      </c>
      <c r="E95" s="121">
        <v>-23.82</v>
      </c>
      <c r="F95" s="121">
        <v>208.5</v>
      </c>
      <c r="G95" s="121">
        <v>-53.8</v>
      </c>
      <c r="H95" s="121">
        <v>208.5</v>
      </c>
      <c r="I95" s="121">
        <v>-53.8</v>
      </c>
      <c r="J95" s="121">
        <v>208.5</v>
      </c>
      <c r="K95" s="121">
        <v>79.099999999999994</v>
      </c>
      <c r="L95" s="121">
        <v>208.5</v>
      </c>
      <c r="M95" s="121">
        <v>79.099999999999994</v>
      </c>
      <c r="N95" s="121">
        <v>201.5</v>
      </c>
      <c r="O95" s="121">
        <v>132.59</v>
      </c>
      <c r="P95" s="121">
        <v>201.5</v>
      </c>
      <c r="Q95" s="121">
        <v>132.59</v>
      </c>
      <c r="R95" s="121">
        <v>201.5</v>
      </c>
      <c r="S95" s="121">
        <v>226.82</v>
      </c>
      <c r="T95" s="121">
        <v>201.5</v>
      </c>
      <c r="U95" s="121">
        <v>226.82</v>
      </c>
      <c r="V95" s="121">
        <v>178.5</v>
      </c>
      <c r="W95" s="121">
        <v>250.71</v>
      </c>
      <c r="X95" s="121">
        <v>178.5</v>
      </c>
      <c r="Y95" s="121">
        <v>250.71</v>
      </c>
      <c r="Z95" s="121">
        <v>172.42</v>
      </c>
      <c r="AA95" s="121">
        <v>323.87</v>
      </c>
      <c r="AB95" s="121">
        <v>172.42</v>
      </c>
      <c r="AC95" s="121">
        <v>323.87</v>
      </c>
      <c r="AD95" s="121">
        <v>431.09</v>
      </c>
      <c r="AE95" s="121">
        <v>333.89</v>
      </c>
      <c r="AF95" s="121">
        <v>431.09</v>
      </c>
      <c r="AG95" s="121">
        <v>333.89</v>
      </c>
      <c r="AH95" s="121">
        <v>420.19</v>
      </c>
      <c r="AI95" s="121">
        <v>481.81</v>
      </c>
      <c r="AJ95" s="121"/>
      <c r="AK95" s="121"/>
      <c r="AL95" s="121"/>
      <c r="AM95" s="121"/>
      <c r="AN95" s="121">
        <v>0</v>
      </c>
      <c r="AO95" s="121">
        <v>0</v>
      </c>
      <c r="AP95" s="121"/>
      <c r="AQ95" s="121"/>
      <c r="AR95" s="121">
        <v>0</v>
      </c>
      <c r="AS95" s="121">
        <v>0</v>
      </c>
      <c r="AT95" s="121"/>
      <c r="AU95" s="121"/>
      <c r="AV95" s="121">
        <v>0</v>
      </c>
      <c r="AW95" s="121">
        <v>0</v>
      </c>
      <c r="AX95" s="121"/>
      <c r="AY95" s="121"/>
      <c r="AZ95" s="121">
        <v>0</v>
      </c>
      <c r="BA95" s="121">
        <v>0</v>
      </c>
      <c r="BB95" s="121"/>
      <c r="BC95" s="121"/>
      <c r="BD95" s="121">
        <v>0</v>
      </c>
      <c r="BE95" s="121">
        <v>0</v>
      </c>
      <c r="BF95" s="121"/>
      <c r="BG95" s="121"/>
      <c r="BH95" s="121">
        <v>0</v>
      </c>
      <c r="BI95" s="121">
        <v>0</v>
      </c>
      <c r="BJ95" s="121"/>
      <c r="BK95" s="121"/>
      <c r="BL95" s="121">
        <v>0</v>
      </c>
      <c r="BM95" s="121">
        <v>0</v>
      </c>
      <c r="BN95" s="121"/>
      <c r="BO95" s="121"/>
      <c r="BP95" s="121">
        <v>0</v>
      </c>
      <c r="BQ95" s="121">
        <v>0</v>
      </c>
      <c r="BR95" s="121"/>
      <c r="BS95" s="121"/>
      <c r="BT95" s="121">
        <v>0</v>
      </c>
      <c r="BU95" s="121">
        <v>0</v>
      </c>
      <c r="BV95" s="121"/>
      <c r="BW95" s="121"/>
      <c r="BX95" s="121">
        <v>0</v>
      </c>
      <c r="BY95" s="121">
        <v>0</v>
      </c>
      <c r="BZ95" s="121"/>
      <c r="CA95" s="121"/>
      <c r="CB95" s="121">
        <v>0</v>
      </c>
      <c r="CC95" s="121">
        <v>0</v>
      </c>
      <c r="CD95" s="121"/>
      <c r="CE95" s="121"/>
      <c r="CF95" s="121">
        <v>0</v>
      </c>
      <c r="CG95" s="121">
        <v>0</v>
      </c>
      <c r="CH95" s="121"/>
      <c r="CI95" s="121"/>
      <c r="CJ95" s="121">
        <v>0</v>
      </c>
      <c r="CK95" s="121">
        <v>0</v>
      </c>
      <c r="CL95" s="121"/>
      <c r="CM95" s="121"/>
      <c r="CN95" s="121">
        <v>0</v>
      </c>
      <c r="CO95" s="121">
        <v>0</v>
      </c>
      <c r="CP95" s="121"/>
      <c r="CQ95" s="121"/>
      <c r="CR95" s="121">
        <v>0</v>
      </c>
      <c r="CS95" s="121">
        <v>0</v>
      </c>
      <c r="CT95" s="121"/>
      <c r="CU95" s="133"/>
    </row>
    <row r="96" spans="1:99" ht="15" customHeight="1" thickBot="1">
      <c r="A96" s="175"/>
      <c r="B96" s="174"/>
      <c r="C96" s="134" t="s">
        <v>232</v>
      </c>
      <c r="D96" s="165">
        <v>84.69370991992264</v>
      </c>
      <c r="E96" s="166"/>
      <c r="F96" s="166"/>
      <c r="G96" s="167"/>
      <c r="H96" s="165">
        <v>132.89999999999998</v>
      </c>
      <c r="I96" s="166"/>
      <c r="J96" s="166"/>
      <c r="K96" s="167"/>
      <c r="L96" s="165">
        <v>53.94608512209205</v>
      </c>
      <c r="M96" s="166"/>
      <c r="N96" s="166"/>
      <c r="O96" s="167"/>
      <c r="P96" s="165">
        <v>94.22999999999999</v>
      </c>
      <c r="Q96" s="166"/>
      <c r="R96" s="166"/>
      <c r="S96" s="167"/>
      <c r="T96" s="165">
        <v>33.162208913158977</v>
      </c>
      <c r="U96" s="166"/>
      <c r="V96" s="166"/>
      <c r="W96" s="167"/>
      <c r="X96" s="165">
        <v>73.412206069563112</v>
      </c>
      <c r="Y96" s="166"/>
      <c r="Z96" s="166"/>
      <c r="AA96" s="167"/>
      <c r="AB96" s="165">
        <v>258.86399768990663</v>
      </c>
      <c r="AC96" s="166"/>
      <c r="AD96" s="166"/>
      <c r="AE96" s="167"/>
      <c r="AF96" s="165">
        <v>148.3210585183372</v>
      </c>
      <c r="AG96" s="166"/>
      <c r="AH96" s="166"/>
      <c r="AI96" s="167"/>
      <c r="AJ96" s="165">
        <v>0</v>
      </c>
      <c r="AK96" s="166"/>
      <c r="AL96" s="166"/>
      <c r="AM96" s="167"/>
      <c r="AN96" s="165">
        <v>0</v>
      </c>
      <c r="AO96" s="166"/>
      <c r="AP96" s="166"/>
      <c r="AQ96" s="167"/>
      <c r="AR96" s="165">
        <v>0</v>
      </c>
      <c r="AS96" s="166"/>
      <c r="AT96" s="166"/>
      <c r="AU96" s="167"/>
      <c r="AV96" s="165">
        <v>0</v>
      </c>
      <c r="AW96" s="166"/>
      <c r="AX96" s="166"/>
      <c r="AY96" s="167"/>
      <c r="AZ96" s="165">
        <v>0</v>
      </c>
      <c r="BA96" s="166"/>
      <c r="BB96" s="166"/>
      <c r="BC96" s="167"/>
      <c r="BD96" s="165">
        <v>0</v>
      </c>
      <c r="BE96" s="166"/>
      <c r="BF96" s="166"/>
      <c r="BG96" s="167"/>
      <c r="BH96" s="165">
        <v>0</v>
      </c>
      <c r="BI96" s="166"/>
      <c r="BJ96" s="166"/>
      <c r="BK96" s="167"/>
      <c r="BL96" s="165">
        <v>0</v>
      </c>
      <c r="BM96" s="166"/>
      <c r="BN96" s="166"/>
      <c r="BO96" s="167"/>
      <c r="BP96" s="165">
        <v>0</v>
      </c>
      <c r="BQ96" s="166"/>
      <c r="BR96" s="166"/>
      <c r="BS96" s="167"/>
      <c r="BT96" s="165">
        <v>0</v>
      </c>
      <c r="BU96" s="166"/>
      <c r="BV96" s="166"/>
      <c r="BW96" s="167"/>
      <c r="BX96" s="165">
        <v>0</v>
      </c>
      <c r="BY96" s="166"/>
      <c r="BZ96" s="166"/>
      <c r="CA96" s="167"/>
      <c r="CB96" s="165">
        <v>0</v>
      </c>
      <c r="CC96" s="166"/>
      <c r="CD96" s="166"/>
      <c r="CE96" s="167"/>
      <c r="CF96" s="165">
        <v>0</v>
      </c>
      <c r="CG96" s="166"/>
      <c r="CH96" s="166"/>
      <c r="CI96" s="167"/>
      <c r="CJ96" s="165">
        <v>0</v>
      </c>
      <c r="CK96" s="166"/>
      <c r="CL96" s="166"/>
      <c r="CM96" s="167"/>
      <c r="CN96" s="165">
        <v>0</v>
      </c>
      <c r="CO96" s="166"/>
      <c r="CP96" s="166"/>
      <c r="CQ96" s="167"/>
      <c r="CR96" s="165">
        <v>0</v>
      </c>
      <c r="CS96" s="166"/>
      <c r="CT96" s="166"/>
      <c r="CU96" s="168"/>
    </row>
    <row r="97" spans="1:107" s="109" customFormat="1" ht="15" customHeight="1">
      <c r="A97" s="128"/>
      <c r="C97" s="162" t="s">
        <v>90</v>
      </c>
      <c r="D97" s="164" t="s">
        <v>15</v>
      </c>
      <c r="E97" s="164"/>
      <c r="F97" s="164"/>
      <c r="G97" s="164"/>
      <c r="H97" s="164" t="s">
        <v>16</v>
      </c>
      <c r="I97" s="164"/>
      <c r="J97" s="164"/>
      <c r="K97" s="164"/>
      <c r="L97" s="139"/>
      <c r="M97" s="138"/>
      <c r="N97" s="138"/>
      <c r="O97" s="140"/>
      <c r="P97" s="139"/>
      <c r="Q97" s="138"/>
      <c r="R97" s="138"/>
      <c r="S97" s="140"/>
      <c r="T97" s="139"/>
      <c r="U97" s="138"/>
      <c r="V97" s="138"/>
      <c r="W97" s="140"/>
      <c r="X97" s="139"/>
      <c r="Y97" s="138"/>
      <c r="Z97" s="138"/>
      <c r="AA97" s="140"/>
      <c r="AB97" s="139"/>
      <c r="AC97" s="138"/>
      <c r="AD97" s="138"/>
      <c r="AE97" s="140"/>
      <c r="AF97" s="139"/>
      <c r="AG97" s="138"/>
      <c r="AH97" s="138"/>
      <c r="AI97" s="140"/>
      <c r="AJ97" s="139"/>
      <c r="AK97" s="138"/>
      <c r="AL97" s="138"/>
      <c r="AM97" s="140"/>
      <c r="AN97" s="139"/>
      <c r="AO97" s="138"/>
      <c r="AP97" s="138"/>
      <c r="AQ97" s="140"/>
      <c r="AR97" s="139"/>
      <c r="AS97" s="138"/>
      <c r="AT97" s="138"/>
      <c r="AU97" s="140"/>
      <c r="AV97" s="139"/>
      <c r="AW97" s="138"/>
      <c r="AX97" s="138"/>
      <c r="AY97" s="140"/>
      <c r="AZ97" s="139"/>
      <c r="BA97" s="138"/>
      <c r="BB97" s="138"/>
      <c r="BC97" s="140"/>
      <c r="BD97" s="139"/>
      <c r="BE97" s="138"/>
      <c r="BF97" s="138"/>
      <c r="BG97" s="140"/>
      <c r="BH97" s="139"/>
      <c r="BI97" s="138"/>
      <c r="BJ97" s="138"/>
      <c r="BK97" s="140"/>
      <c r="BL97" s="139"/>
      <c r="BM97" s="138"/>
      <c r="BN97" s="138"/>
      <c r="BO97" s="140"/>
      <c r="BP97" s="139"/>
      <c r="BQ97" s="138"/>
      <c r="BR97" s="138"/>
      <c r="BS97" s="140"/>
      <c r="BT97" s="139"/>
      <c r="BU97" s="138"/>
      <c r="BV97" s="138"/>
      <c r="BW97" s="140"/>
      <c r="BX97" s="139"/>
      <c r="BY97" s="138"/>
      <c r="BZ97" s="138"/>
      <c r="CA97" s="140"/>
      <c r="CB97" s="139"/>
      <c r="CC97" s="138"/>
      <c r="CD97" s="138"/>
      <c r="CE97" s="140"/>
      <c r="CF97" s="139"/>
      <c r="CG97" s="138"/>
      <c r="CH97" s="138"/>
      <c r="CI97" s="140"/>
      <c r="CJ97" s="139"/>
      <c r="CK97" s="138"/>
      <c r="CL97" s="138"/>
      <c r="CM97" s="140"/>
      <c r="CN97" s="139"/>
      <c r="CO97" s="138"/>
      <c r="CP97" s="138"/>
      <c r="CQ97" s="140"/>
      <c r="CR97" s="139"/>
      <c r="CS97" s="138"/>
      <c r="CT97" s="138"/>
      <c r="CU97" s="141"/>
    </row>
    <row r="98" spans="1:107" s="109" customFormat="1" ht="15" customHeight="1" thickBot="1">
      <c r="A98" s="128"/>
      <c r="C98" s="163"/>
      <c r="D98" s="129" t="s">
        <v>11</v>
      </c>
      <c r="E98" s="129" t="s">
        <v>12</v>
      </c>
      <c r="F98" s="129" t="s">
        <v>13</v>
      </c>
      <c r="G98" s="129" t="s">
        <v>14</v>
      </c>
      <c r="H98" s="129" t="s">
        <v>243</v>
      </c>
      <c r="I98" s="129" t="s">
        <v>244</v>
      </c>
      <c r="J98" s="129" t="s">
        <v>6</v>
      </c>
      <c r="K98" s="142" t="s">
        <v>7</v>
      </c>
      <c r="L98" s="138"/>
      <c r="M98" s="138"/>
      <c r="N98" s="138"/>
      <c r="O98" s="138"/>
      <c r="P98" s="138"/>
      <c r="Q98" s="138"/>
      <c r="R98" s="138"/>
      <c r="S98" s="138"/>
      <c r="T98" s="138"/>
      <c r="U98" s="138"/>
      <c r="V98" s="138"/>
      <c r="W98" s="138"/>
      <c r="X98" s="138"/>
      <c r="Y98" s="138"/>
      <c r="Z98" s="138"/>
      <c r="AA98" s="138"/>
      <c r="AB98" s="138"/>
      <c r="AC98" s="138"/>
      <c r="AD98" s="138"/>
      <c r="AE98" s="138"/>
      <c r="AF98" s="138"/>
      <c r="AG98" s="138"/>
      <c r="AH98" s="138"/>
      <c r="AI98" s="138"/>
      <c r="AJ98" s="138"/>
      <c r="AK98" s="138"/>
      <c r="AL98" s="138"/>
      <c r="AM98" s="138"/>
      <c r="AN98" s="138"/>
      <c r="AO98" s="138"/>
      <c r="AP98" s="138"/>
      <c r="AQ98" s="138"/>
      <c r="AR98" s="138"/>
      <c r="AS98" s="138"/>
      <c r="AT98" s="138"/>
      <c r="AU98" s="138"/>
      <c r="AV98" s="138"/>
      <c r="AW98" s="138"/>
      <c r="AX98" s="138"/>
      <c r="AY98" s="138"/>
      <c r="AZ98" s="138"/>
      <c r="BA98" s="138"/>
      <c r="BB98" s="138"/>
      <c r="BC98" s="138"/>
      <c r="BD98" s="138"/>
      <c r="BE98" s="138"/>
      <c r="BF98" s="138"/>
      <c r="BG98" s="138"/>
      <c r="BH98" s="138"/>
      <c r="BI98" s="138"/>
      <c r="BJ98" s="138"/>
      <c r="BK98" s="138"/>
      <c r="BL98" s="138"/>
      <c r="BM98" s="138"/>
      <c r="BN98" s="138"/>
      <c r="BO98" s="138"/>
      <c r="BP98" s="138"/>
      <c r="BQ98" s="138"/>
      <c r="BR98" s="138"/>
      <c r="BS98" s="138"/>
      <c r="BT98" s="138"/>
      <c r="BU98" s="138"/>
      <c r="BV98" s="138"/>
      <c r="BW98" s="138"/>
      <c r="BX98" s="138"/>
      <c r="BY98" s="138"/>
      <c r="BZ98" s="138"/>
      <c r="CA98" s="138"/>
      <c r="CB98" s="138"/>
      <c r="CC98" s="138"/>
      <c r="CD98" s="138"/>
      <c r="CE98" s="138"/>
      <c r="CF98" s="138"/>
      <c r="CG98" s="138"/>
      <c r="CH98" s="138"/>
      <c r="CI98" s="138"/>
      <c r="CJ98" s="138"/>
      <c r="CK98" s="138"/>
      <c r="CL98" s="138"/>
      <c r="CM98" s="138"/>
      <c r="CN98" s="138"/>
      <c r="CO98" s="138"/>
      <c r="CP98" s="138"/>
      <c r="CQ98" s="138"/>
      <c r="CR98" s="138"/>
      <c r="CS98" s="138"/>
      <c r="CT98" s="138"/>
      <c r="CU98" s="138"/>
      <c r="CV98" s="6"/>
      <c r="CW98" s="6"/>
      <c r="CX98" s="6"/>
      <c r="CY98" s="6"/>
      <c r="CZ98" s="6"/>
      <c r="DA98" s="6"/>
      <c r="DB98" s="6"/>
      <c r="DC98" s="6"/>
    </row>
    <row r="99" spans="1:107" s="109" customFormat="1" ht="15" customHeight="1">
      <c r="A99" s="128"/>
      <c r="B99" s="169" t="s">
        <v>238</v>
      </c>
      <c r="C99" s="130" t="s">
        <v>239</v>
      </c>
      <c r="D99" s="131">
        <v>82.14</v>
      </c>
      <c r="E99" s="131">
        <v>-84.8</v>
      </c>
      <c r="F99" s="131">
        <v>82.14</v>
      </c>
      <c r="G99" s="131">
        <v>-4.8</v>
      </c>
      <c r="H99" s="131">
        <v>6</v>
      </c>
      <c r="I99" s="131">
        <v>6</v>
      </c>
      <c r="J99" s="131">
        <v>78</v>
      </c>
      <c r="K99" s="132">
        <v>78</v>
      </c>
      <c r="L99" s="138"/>
      <c r="M99" s="138"/>
      <c r="N99" s="138"/>
      <c r="O99" s="138"/>
      <c r="P99" s="138"/>
      <c r="Q99" s="138"/>
      <c r="R99" s="138"/>
      <c r="S99" s="138"/>
      <c r="T99" s="138"/>
      <c r="U99" s="138"/>
      <c r="V99" s="138"/>
      <c r="W99" s="138"/>
      <c r="X99" s="138"/>
      <c r="Y99" s="138"/>
      <c r="Z99" s="138"/>
      <c r="AA99" s="138"/>
      <c r="AB99" s="138"/>
      <c r="AC99" s="138"/>
      <c r="AD99" s="138"/>
      <c r="AE99" s="138"/>
      <c r="AF99" s="138"/>
      <c r="AG99" s="138"/>
      <c r="AH99" s="138"/>
      <c r="AI99" s="138"/>
      <c r="AJ99" s="138"/>
      <c r="AK99" s="138"/>
      <c r="AL99" s="138"/>
      <c r="AM99" s="138"/>
      <c r="AN99" s="138"/>
      <c r="AO99" s="138"/>
      <c r="AP99" s="138"/>
      <c r="AQ99" s="138"/>
      <c r="AR99" s="138"/>
      <c r="AS99" s="138"/>
      <c r="AT99" s="138"/>
      <c r="AU99" s="138"/>
      <c r="AV99" s="138"/>
      <c r="AW99" s="138"/>
      <c r="AX99" s="138"/>
      <c r="AY99" s="138"/>
      <c r="AZ99" s="138"/>
      <c r="BA99" s="138"/>
      <c r="BB99" s="138"/>
      <c r="BC99" s="138"/>
      <c r="BD99" s="138"/>
      <c r="BE99" s="138"/>
      <c r="BF99" s="138"/>
      <c r="BG99" s="138"/>
      <c r="BH99" s="138"/>
      <c r="BI99" s="138"/>
      <c r="BJ99" s="138"/>
      <c r="BK99" s="138"/>
      <c r="BL99" s="138"/>
      <c r="BM99" s="138"/>
      <c r="BN99" s="138"/>
      <c r="BO99" s="138"/>
      <c r="BP99" s="138"/>
      <c r="BQ99" s="138"/>
      <c r="BR99" s="138"/>
      <c r="BS99" s="138"/>
      <c r="BT99" s="138"/>
      <c r="BU99" s="138"/>
      <c r="BV99" s="138"/>
      <c r="BW99" s="138"/>
      <c r="BX99" s="138"/>
      <c r="BY99" s="138"/>
      <c r="BZ99" s="138"/>
      <c r="CA99" s="138"/>
      <c r="CB99" s="138"/>
      <c r="CC99" s="138"/>
      <c r="CD99" s="138"/>
      <c r="CE99" s="138"/>
      <c r="CF99" s="138"/>
      <c r="CG99" s="138"/>
      <c r="CH99" s="138"/>
      <c r="CI99" s="138"/>
      <c r="CJ99" s="138"/>
      <c r="CK99" s="138"/>
      <c r="CL99" s="138"/>
      <c r="CM99" s="138"/>
      <c r="CN99" s="138"/>
      <c r="CO99" s="138"/>
      <c r="CP99" s="138"/>
      <c r="CQ99" s="138"/>
      <c r="CR99" s="138"/>
      <c r="CS99" s="138"/>
      <c r="CT99" s="138"/>
      <c r="CU99" s="138"/>
      <c r="CV99" s="6"/>
      <c r="CW99" s="6"/>
      <c r="CX99" s="6"/>
      <c r="CY99" s="6"/>
      <c r="CZ99" s="6"/>
      <c r="DA99" s="6"/>
      <c r="DB99" s="6"/>
      <c r="DC99" s="6"/>
    </row>
    <row r="100" spans="1:107" s="109" customFormat="1" ht="15" customHeight="1">
      <c r="A100" s="128"/>
      <c r="B100" s="170"/>
      <c r="C100" s="118" t="s">
        <v>240</v>
      </c>
      <c r="D100" s="158">
        <f>SQRT((F99-D99)^2+(G99-E99)^2)</f>
        <v>80</v>
      </c>
      <c r="E100" s="159"/>
      <c r="F100" s="159"/>
      <c r="G100" s="160"/>
      <c r="H100" s="158"/>
      <c r="I100" s="159"/>
      <c r="J100" s="159"/>
      <c r="K100" s="161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57"/>
      <c r="Z100" s="157"/>
      <c r="AA100" s="157"/>
      <c r="AB100" s="157"/>
      <c r="AC100" s="157"/>
      <c r="AD100" s="157"/>
      <c r="AE100" s="157"/>
      <c r="AF100" s="157"/>
      <c r="AG100" s="157"/>
      <c r="AH100" s="157"/>
      <c r="AI100" s="157"/>
      <c r="AJ100" s="157"/>
      <c r="AK100" s="157"/>
      <c r="AL100" s="157"/>
      <c r="AM100" s="157"/>
      <c r="AN100" s="157"/>
      <c r="AO100" s="157"/>
      <c r="AP100" s="157"/>
      <c r="AQ100" s="157"/>
      <c r="AR100" s="157"/>
      <c r="AS100" s="157"/>
      <c r="AT100" s="157"/>
      <c r="AU100" s="157"/>
      <c r="AV100" s="157"/>
      <c r="AW100" s="157"/>
      <c r="AX100" s="157"/>
      <c r="AY100" s="157"/>
      <c r="AZ100" s="157"/>
      <c r="BA100" s="157"/>
      <c r="BB100" s="157"/>
      <c r="BC100" s="157"/>
      <c r="BD100" s="157"/>
      <c r="BE100" s="157"/>
      <c r="BF100" s="157"/>
      <c r="BG100" s="157"/>
      <c r="BH100" s="157"/>
      <c r="BI100" s="157"/>
      <c r="BJ100" s="157"/>
      <c r="BK100" s="157"/>
      <c r="BL100" s="157"/>
      <c r="BM100" s="157"/>
      <c r="BN100" s="157"/>
      <c r="BO100" s="157"/>
      <c r="BP100" s="157"/>
      <c r="BQ100" s="157"/>
      <c r="BR100" s="157"/>
      <c r="BS100" s="157"/>
      <c r="BT100" s="157"/>
      <c r="BU100" s="157"/>
      <c r="BV100" s="157"/>
      <c r="BW100" s="157"/>
      <c r="BX100" s="157"/>
      <c r="BY100" s="157"/>
      <c r="BZ100" s="157"/>
      <c r="CA100" s="157"/>
      <c r="CB100" s="157"/>
      <c r="CC100" s="157"/>
      <c r="CD100" s="157"/>
      <c r="CE100" s="157"/>
      <c r="CF100" s="157"/>
      <c r="CG100" s="157"/>
      <c r="CH100" s="157"/>
      <c r="CI100" s="157"/>
      <c r="CJ100" s="157"/>
      <c r="CK100" s="157"/>
      <c r="CL100" s="157"/>
      <c r="CM100" s="157"/>
      <c r="CN100" s="157"/>
      <c r="CO100" s="157"/>
      <c r="CP100" s="157"/>
      <c r="CQ100" s="157"/>
      <c r="CR100" s="157"/>
      <c r="CS100" s="157"/>
      <c r="CT100" s="157"/>
      <c r="CU100" s="157"/>
      <c r="CV100" s="6"/>
      <c r="CW100" s="6"/>
      <c r="CX100" s="6"/>
      <c r="CY100" s="6"/>
      <c r="CZ100" s="6"/>
      <c r="DA100" s="6"/>
      <c r="DB100" s="6"/>
      <c r="DC100" s="6"/>
    </row>
    <row r="101" spans="1:107" s="109" customFormat="1" ht="15" customHeight="1">
      <c r="A101" s="128"/>
      <c r="B101" s="170"/>
      <c r="C101" s="122" t="s">
        <v>241</v>
      </c>
      <c r="D101" s="121">
        <v>32.03</v>
      </c>
      <c r="E101" s="121">
        <v>-52.51</v>
      </c>
      <c r="F101" s="121">
        <v>32.03</v>
      </c>
      <c r="G101" s="121">
        <v>7.49</v>
      </c>
      <c r="H101" s="121">
        <v>6</v>
      </c>
      <c r="I101" s="121">
        <v>6</v>
      </c>
      <c r="J101" s="121">
        <v>85</v>
      </c>
      <c r="K101" s="133">
        <v>0</v>
      </c>
      <c r="L101" s="138"/>
      <c r="M101" s="138"/>
      <c r="N101" s="138"/>
      <c r="O101" s="138"/>
      <c r="P101" s="138"/>
      <c r="Q101" s="138"/>
      <c r="R101" s="138"/>
      <c r="S101" s="138"/>
      <c r="T101" s="138"/>
      <c r="U101" s="138"/>
      <c r="V101" s="138"/>
      <c r="W101" s="138"/>
      <c r="X101" s="138"/>
      <c r="Y101" s="138"/>
      <c r="Z101" s="138"/>
      <c r="AA101" s="138"/>
      <c r="AB101" s="138"/>
      <c r="AC101" s="138"/>
      <c r="AD101" s="138"/>
      <c r="AE101" s="138"/>
      <c r="AF101" s="138"/>
      <c r="AG101" s="138"/>
      <c r="AH101" s="138"/>
      <c r="AI101" s="138"/>
      <c r="AJ101" s="138"/>
      <c r="AK101" s="138"/>
      <c r="AL101" s="138"/>
      <c r="AM101" s="138"/>
      <c r="AN101" s="138"/>
      <c r="AO101" s="138"/>
      <c r="AP101" s="138"/>
      <c r="AQ101" s="138"/>
      <c r="AR101" s="138"/>
      <c r="AS101" s="138"/>
      <c r="AT101" s="138"/>
      <c r="AU101" s="138"/>
      <c r="AV101" s="138"/>
      <c r="AW101" s="138"/>
      <c r="AX101" s="138"/>
      <c r="AY101" s="138"/>
      <c r="AZ101" s="138"/>
      <c r="BA101" s="138"/>
      <c r="BB101" s="138"/>
      <c r="BC101" s="138"/>
      <c r="BD101" s="138"/>
      <c r="BE101" s="138"/>
      <c r="BF101" s="138"/>
      <c r="BG101" s="138"/>
      <c r="BH101" s="138"/>
      <c r="BI101" s="138"/>
      <c r="BJ101" s="138"/>
      <c r="BK101" s="138"/>
      <c r="BL101" s="138"/>
      <c r="BM101" s="138"/>
      <c r="BN101" s="138"/>
      <c r="BO101" s="138"/>
      <c r="BP101" s="138"/>
      <c r="BQ101" s="138"/>
      <c r="BR101" s="138"/>
      <c r="BS101" s="138"/>
      <c r="BT101" s="138"/>
      <c r="BU101" s="138"/>
      <c r="BV101" s="138"/>
      <c r="BW101" s="138"/>
      <c r="BX101" s="138"/>
      <c r="BY101" s="138"/>
      <c r="BZ101" s="138"/>
      <c r="CA101" s="138"/>
      <c r="CB101" s="138"/>
      <c r="CC101" s="138"/>
      <c r="CD101" s="138"/>
      <c r="CE101" s="138"/>
      <c r="CF101" s="138"/>
      <c r="CG101" s="138"/>
      <c r="CH101" s="138"/>
      <c r="CI101" s="138"/>
      <c r="CJ101" s="138"/>
      <c r="CK101" s="138"/>
      <c r="CL101" s="138"/>
      <c r="CM101" s="138"/>
      <c r="CN101" s="138"/>
      <c r="CO101" s="138"/>
      <c r="CP101" s="138"/>
      <c r="CQ101" s="138"/>
      <c r="CR101" s="138"/>
      <c r="CS101" s="138"/>
      <c r="CT101" s="138"/>
      <c r="CU101" s="138"/>
      <c r="CV101" s="6"/>
      <c r="CW101" s="6"/>
      <c r="CX101" s="6"/>
      <c r="CY101" s="6"/>
      <c r="CZ101" s="6"/>
      <c r="DA101" s="6"/>
      <c r="DB101" s="6"/>
      <c r="DC101" s="6"/>
    </row>
    <row r="102" spans="1:107" s="109" customFormat="1" ht="15" customHeight="1" thickBot="1">
      <c r="A102" s="128"/>
      <c r="B102" s="171"/>
      <c r="C102" s="134" t="s">
        <v>242</v>
      </c>
      <c r="D102" s="165">
        <f>SQRT((F101-D101)^2+(G101-E101)^2)</f>
        <v>60</v>
      </c>
      <c r="E102" s="166"/>
      <c r="F102" s="166"/>
      <c r="G102" s="167"/>
      <c r="H102" s="165"/>
      <c r="I102" s="166"/>
      <c r="J102" s="166"/>
      <c r="K102" s="168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57"/>
      <c r="Z102" s="157"/>
      <c r="AA102" s="157"/>
      <c r="AB102" s="157"/>
      <c r="AC102" s="157"/>
      <c r="AD102" s="157"/>
      <c r="AE102" s="157"/>
      <c r="AF102" s="157"/>
      <c r="AG102" s="157"/>
      <c r="AH102" s="157"/>
      <c r="AI102" s="157"/>
      <c r="AJ102" s="157"/>
      <c r="AK102" s="157"/>
      <c r="AL102" s="157"/>
      <c r="AM102" s="157"/>
      <c r="AN102" s="157"/>
      <c r="AO102" s="157"/>
      <c r="AP102" s="157"/>
      <c r="AQ102" s="157"/>
      <c r="AR102" s="157"/>
      <c r="AS102" s="157"/>
      <c r="AT102" s="157"/>
      <c r="AU102" s="157"/>
      <c r="AV102" s="157"/>
      <c r="AW102" s="157"/>
      <c r="AX102" s="157"/>
      <c r="AY102" s="157"/>
      <c r="AZ102" s="157"/>
      <c r="BA102" s="157"/>
      <c r="BB102" s="157"/>
      <c r="BC102" s="157"/>
      <c r="BD102" s="157"/>
      <c r="BE102" s="157"/>
      <c r="BF102" s="157"/>
      <c r="BG102" s="157"/>
      <c r="BH102" s="157"/>
      <c r="BI102" s="157"/>
      <c r="BJ102" s="157"/>
      <c r="BK102" s="157"/>
      <c r="BL102" s="157"/>
      <c r="BM102" s="157"/>
      <c r="BN102" s="157"/>
      <c r="BO102" s="157"/>
      <c r="BP102" s="157"/>
      <c r="BQ102" s="157"/>
      <c r="BR102" s="157"/>
      <c r="BS102" s="157"/>
      <c r="BT102" s="157"/>
      <c r="BU102" s="157"/>
      <c r="BV102" s="157"/>
      <c r="BW102" s="157"/>
      <c r="BX102" s="157"/>
      <c r="BY102" s="157"/>
      <c r="BZ102" s="157"/>
      <c r="CA102" s="157"/>
      <c r="CB102" s="157"/>
      <c r="CC102" s="157"/>
      <c r="CD102" s="157"/>
      <c r="CE102" s="157"/>
      <c r="CF102" s="157"/>
      <c r="CG102" s="157"/>
      <c r="CH102" s="157"/>
      <c r="CI102" s="157"/>
      <c r="CJ102" s="157"/>
      <c r="CK102" s="157"/>
      <c r="CL102" s="157"/>
      <c r="CM102" s="157"/>
      <c r="CN102" s="157"/>
      <c r="CO102" s="157"/>
      <c r="CP102" s="157"/>
      <c r="CQ102" s="157"/>
      <c r="CR102" s="157"/>
      <c r="CS102" s="157"/>
      <c r="CT102" s="157"/>
      <c r="CU102" s="157"/>
      <c r="CV102" s="6"/>
      <c r="CW102" s="6"/>
      <c r="CX102" s="6"/>
      <c r="CY102" s="6"/>
      <c r="CZ102" s="6"/>
      <c r="DA102" s="6"/>
      <c r="DB102" s="6"/>
      <c r="DC102" s="6"/>
    </row>
    <row r="103" spans="1:107">
      <c r="A103" s="103"/>
      <c r="B103" s="103"/>
      <c r="C103" s="103"/>
      <c r="D103" s="103"/>
      <c r="E103" s="103"/>
      <c r="F103" s="103"/>
      <c r="G103" s="103"/>
      <c r="H103" s="103"/>
      <c r="I103" s="103"/>
      <c r="J103" s="103"/>
      <c r="K103" s="103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</row>
    <row r="104" spans="1:107" ht="15">
      <c r="A104" s="109"/>
      <c r="B104" s="124" t="s">
        <v>233</v>
      </c>
      <c r="C104" s="109"/>
      <c r="D104" s="109"/>
      <c r="E104" s="109"/>
      <c r="F104" s="109"/>
      <c r="G104" s="109"/>
      <c r="H104" s="109"/>
      <c r="I104" s="109"/>
      <c r="J104" s="109"/>
      <c r="K104" s="109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</row>
    <row r="105" spans="1:107"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</row>
  </sheetData>
  <mergeCells count="346">
    <mergeCell ref="A86:A88"/>
    <mergeCell ref="H86:K86"/>
    <mergeCell ref="BL86:BO86"/>
    <mergeCell ref="BP86:BS86"/>
    <mergeCell ref="BT86:BW86"/>
    <mergeCell ref="BX86:CA86"/>
    <mergeCell ref="CR86:CU86"/>
    <mergeCell ref="AV88:AY88"/>
    <mergeCell ref="BL90:BO90"/>
    <mergeCell ref="BP90:BS90"/>
    <mergeCell ref="CN88:CQ88"/>
    <mergeCell ref="CR88:CU88"/>
    <mergeCell ref="AF90:AI90"/>
    <mergeCell ref="AJ90:AM90"/>
    <mergeCell ref="AN90:AQ90"/>
    <mergeCell ref="AR90:AU90"/>
    <mergeCell ref="L86:O86"/>
    <mergeCell ref="P86:S86"/>
    <mergeCell ref="AZ88:BC88"/>
    <mergeCell ref="CN90:CQ90"/>
    <mergeCell ref="CR90:CU90"/>
    <mergeCell ref="CB90:CE90"/>
    <mergeCell ref="CF90:CI90"/>
    <mergeCell ref="CJ90:CM90"/>
    <mergeCell ref="CB75:CE75"/>
    <mergeCell ref="BP75:BS75"/>
    <mergeCell ref="BX75:CA75"/>
    <mergeCell ref="BH75:BK75"/>
    <mergeCell ref="BL75:BO75"/>
    <mergeCell ref="AZ75:BC75"/>
    <mergeCell ref="BD75:BG75"/>
    <mergeCell ref="AV75:AY75"/>
    <mergeCell ref="BT75:BW75"/>
    <mergeCell ref="D4:E4"/>
    <mergeCell ref="D7:J7"/>
    <mergeCell ref="L7:S8"/>
    <mergeCell ref="L23:S24"/>
    <mergeCell ref="D3:E3"/>
    <mergeCell ref="D5:E5"/>
    <mergeCell ref="T75:W75"/>
    <mergeCell ref="X75:AA75"/>
    <mergeCell ref="L78:O78"/>
    <mergeCell ref="P78:S78"/>
    <mergeCell ref="P75:S75"/>
    <mergeCell ref="L45:S46"/>
    <mergeCell ref="L53:S54"/>
    <mergeCell ref="C7:C8"/>
    <mergeCell ref="K7:K8"/>
    <mergeCell ref="C23:C24"/>
    <mergeCell ref="D23:J23"/>
    <mergeCell ref="K23:K24"/>
    <mergeCell ref="C63:C64"/>
    <mergeCell ref="D63:K64"/>
    <mergeCell ref="C75:C76"/>
    <mergeCell ref="D75:G75"/>
    <mergeCell ref="H75:K75"/>
    <mergeCell ref="C45:C46"/>
    <mergeCell ref="D45:K46"/>
    <mergeCell ref="C53:C54"/>
    <mergeCell ref="D53:K54"/>
    <mergeCell ref="A78:A80"/>
    <mergeCell ref="B77:B80"/>
    <mergeCell ref="AV80:AY80"/>
    <mergeCell ref="AZ80:BC80"/>
    <mergeCell ref="BD80:BG80"/>
    <mergeCell ref="AV78:AY78"/>
    <mergeCell ref="AR78:AU78"/>
    <mergeCell ref="D78:G78"/>
    <mergeCell ref="H80:K80"/>
    <mergeCell ref="L80:O80"/>
    <mergeCell ref="P80:S80"/>
    <mergeCell ref="T78:W78"/>
    <mergeCell ref="H78:K78"/>
    <mergeCell ref="AJ80:AM80"/>
    <mergeCell ref="AN80:AQ80"/>
    <mergeCell ref="AZ78:BC78"/>
    <mergeCell ref="X80:AA80"/>
    <mergeCell ref="AB80:AE80"/>
    <mergeCell ref="AF80:AI80"/>
    <mergeCell ref="X78:AA78"/>
    <mergeCell ref="AB78:AE78"/>
    <mergeCell ref="AF78:AI78"/>
    <mergeCell ref="AJ78:AM78"/>
    <mergeCell ref="BD78:BG78"/>
    <mergeCell ref="CB80:CE80"/>
    <mergeCell ref="BX78:CA78"/>
    <mergeCell ref="BT78:BW78"/>
    <mergeCell ref="BH80:BK80"/>
    <mergeCell ref="BL80:BO80"/>
    <mergeCell ref="BP80:BS80"/>
    <mergeCell ref="CB78:CE78"/>
    <mergeCell ref="BH78:BK78"/>
    <mergeCell ref="BP78:BS78"/>
    <mergeCell ref="BL78:BO78"/>
    <mergeCell ref="BX80:CA80"/>
    <mergeCell ref="BT80:BW80"/>
    <mergeCell ref="CN80:CQ80"/>
    <mergeCell ref="CR80:CU80"/>
    <mergeCell ref="CF75:CI75"/>
    <mergeCell ref="CJ75:CM75"/>
    <mergeCell ref="CN75:CQ75"/>
    <mergeCell ref="CR75:CU75"/>
    <mergeCell ref="CF78:CI78"/>
    <mergeCell ref="CJ78:CM78"/>
    <mergeCell ref="CN78:CQ78"/>
    <mergeCell ref="CR78:CU78"/>
    <mergeCell ref="CJ80:CM80"/>
    <mergeCell ref="CF80:CI80"/>
    <mergeCell ref="T80:W80"/>
    <mergeCell ref="L75:O75"/>
    <mergeCell ref="D80:G80"/>
    <mergeCell ref="BP82:BS82"/>
    <mergeCell ref="BT82:BW82"/>
    <mergeCell ref="AJ82:AM82"/>
    <mergeCell ref="AN82:AQ82"/>
    <mergeCell ref="AR82:AU82"/>
    <mergeCell ref="AV82:AY82"/>
    <mergeCell ref="AZ82:BC82"/>
    <mergeCell ref="P82:S82"/>
    <mergeCell ref="T82:W82"/>
    <mergeCell ref="X82:AA82"/>
    <mergeCell ref="AB82:AE82"/>
    <mergeCell ref="AF82:AI82"/>
    <mergeCell ref="AR80:AU80"/>
    <mergeCell ref="AJ75:AM75"/>
    <mergeCell ref="AN75:AQ75"/>
    <mergeCell ref="AR75:AU75"/>
    <mergeCell ref="AB75:AE75"/>
    <mergeCell ref="AF75:AI75"/>
    <mergeCell ref="AN78:AQ78"/>
    <mergeCell ref="CR82:CU82"/>
    <mergeCell ref="D84:G84"/>
    <mergeCell ref="H84:K84"/>
    <mergeCell ref="L84:O84"/>
    <mergeCell ref="P84:S84"/>
    <mergeCell ref="T84:W84"/>
    <mergeCell ref="X84:AA84"/>
    <mergeCell ref="AB84:AE84"/>
    <mergeCell ref="AF84:AI84"/>
    <mergeCell ref="AJ84:AM84"/>
    <mergeCell ref="AN84:AQ84"/>
    <mergeCell ref="AR84:AU84"/>
    <mergeCell ref="AV84:AY84"/>
    <mergeCell ref="AZ84:BC84"/>
    <mergeCell ref="BD84:BG84"/>
    <mergeCell ref="BH84:BK84"/>
    <mergeCell ref="BX82:CA82"/>
    <mergeCell ref="CB82:CE82"/>
    <mergeCell ref="CF82:CI82"/>
    <mergeCell ref="CJ82:CM82"/>
    <mergeCell ref="CN82:CQ82"/>
    <mergeCell ref="BD82:BG82"/>
    <mergeCell ref="BH82:BK82"/>
    <mergeCell ref="BL82:BO82"/>
    <mergeCell ref="CR84:CU84"/>
    <mergeCell ref="B85:B88"/>
    <mergeCell ref="T86:W86"/>
    <mergeCell ref="X86:AA86"/>
    <mergeCell ref="AB86:AE86"/>
    <mergeCell ref="AF86:AI86"/>
    <mergeCell ref="AJ86:AM86"/>
    <mergeCell ref="AN86:AQ86"/>
    <mergeCell ref="AR86:AU86"/>
    <mergeCell ref="AV86:AY86"/>
    <mergeCell ref="AZ86:BC86"/>
    <mergeCell ref="BD86:BG86"/>
    <mergeCell ref="BH86:BK86"/>
    <mergeCell ref="BL84:BO84"/>
    <mergeCell ref="BP84:BS84"/>
    <mergeCell ref="BT84:BW84"/>
    <mergeCell ref="BX84:CA84"/>
    <mergeCell ref="CB84:CE84"/>
    <mergeCell ref="B81:B84"/>
    <mergeCell ref="D82:G82"/>
    <mergeCell ref="H82:K82"/>
    <mergeCell ref="L82:O82"/>
    <mergeCell ref="CB86:CE86"/>
    <mergeCell ref="D86:G86"/>
    <mergeCell ref="CF84:CI84"/>
    <mergeCell ref="CJ84:CM84"/>
    <mergeCell ref="CN84:CQ84"/>
    <mergeCell ref="A82:A84"/>
    <mergeCell ref="BD88:BG88"/>
    <mergeCell ref="BH88:BK88"/>
    <mergeCell ref="BL88:BO88"/>
    <mergeCell ref="BP88:BS88"/>
    <mergeCell ref="CF86:CI86"/>
    <mergeCell ref="CJ86:CM86"/>
    <mergeCell ref="CN86:CQ86"/>
    <mergeCell ref="D88:G88"/>
    <mergeCell ref="H88:K88"/>
    <mergeCell ref="L88:O88"/>
    <mergeCell ref="P88:S88"/>
    <mergeCell ref="T88:W88"/>
    <mergeCell ref="X88:AA88"/>
    <mergeCell ref="AB88:AE88"/>
    <mergeCell ref="AF88:AI88"/>
    <mergeCell ref="AJ88:AM88"/>
    <mergeCell ref="AN88:AQ88"/>
    <mergeCell ref="AR88:AU88"/>
    <mergeCell ref="CF88:CI88"/>
    <mergeCell ref="CJ88:CM88"/>
    <mergeCell ref="B89:B92"/>
    <mergeCell ref="D90:G90"/>
    <mergeCell ref="H90:K90"/>
    <mergeCell ref="L90:O90"/>
    <mergeCell ref="P90:S90"/>
    <mergeCell ref="T90:W90"/>
    <mergeCell ref="X90:AA90"/>
    <mergeCell ref="AB90:AE90"/>
    <mergeCell ref="D92:G92"/>
    <mergeCell ref="H92:K92"/>
    <mergeCell ref="L92:O92"/>
    <mergeCell ref="P92:S92"/>
    <mergeCell ref="T92:W92"/>
    <mergeCell ref="X92:AA92"/>
    <mergeCell ref="AB92:AE92"/>
    <mergeCell ref="BT90:BW90"/>
    <mergeCell ref="BX90:CA90"/>
    <mergeCell ref="AZ90:BC90"/>
    <mergeCell ref="BD90:BG90"/>
    <mergeCell ref="BH90:BK90"/>
    <mergeCell ref="AV90:AY90"/>
    <mergeCell ref="BT88:BW88"/>
    <mergeCell ref="BX88:CA88"/>
    <mergeCell ref="CB88:CE88"/>
    <mergeCell ref="A94:A96"/>
    <mergeCell ref="D94:G94"/>
    <mergeCell ref="H94:K94"/>
    <mergeCell ref="L94:O94"/>
    <mergeCell ref="CB92:CE92"/>
    <mergeCell ref="CF92:CI92"/>
    <mergeCell ref="CJ92:CM92"/>
    <mergeCell ref="CN92:CQ92"/>
    <mergeCell ref="CR92:CU92"/>
    <mergeCell ref="BH92:BK92"/>
    <mergeCell ref="BL92:BO92"/>
    <mergeCell ref="BP92:BS92"/>
    <mergeCell ref="BT92:BW92"/>
    <mergeCell ref="BX92:CA92"/>
    <mergeCell ref="AF92:AI92"/>
    <mergeCell ref="AJ92:AM92"/>
    <mergeCell ref="AN92:AQ92"/>
    <mergeCell ref="AR92:AU92"/>
    <mergeCell ref="AV92:AY92"/>
    <mergeCell ref="AZ92:BC92"/>
    <mergeCell ref="BD92:BG92"/>
    <mergeCell ref="A90:A92"/>
    <mergeCell ref="BP94:BS94"/>
    <mergeCell ref="BT94:BW94"/>
    <mergeCell ref="AJ94:AM94"/>
    <mergeCell ref="AN94:AQ94"/>
    <mergeCell ref="AR94:AU94"/>
    <mergeCell ref="AV94:AY94"/>
    <mergeCell ref="AZ94:BC94"/>
    <mergeCell ref="P94:S94"/>
    <mergeCell ref="T94:W94"/>
    <mergeCell ref="X94:AA94"/>
    <mergeCell ref="AB94:AE94"/>
    <mergeCell ref="AF94:AI94"/>
    <mergeCell ref="CR94:CU94"/>
    <mergeCell ref="D96:G96"/>
    <mergeCell ref="H96:K96"/>
    <mergeCell ref="L96:O96"/>
    <mergeCell ref="P96:S96"/>
    <mergeCell ref="T96:W96"/>
    <mergeCell ref="X96:AA96"/>
    <mergeCell ref="AB96:AE96"/>
    <mergeCell ref="AF96:AI96"/>
    <mergeCell ref="AJ96:AM96"/>
    <mergeCell ref="AN96:AQ96"/>
    <mergeCell ref="AR96:AU96"/>
    <mergeCell ref="AV96:AY96"/>
    <mergeCell ref="AZ96:BC96"/>
    <mergeCell ref="BD96:BG96"/>
    <mergeCell ref="BH96:BK96"/>
    <mergeCell ref="BX94:CA94"/>
    <mergeCell ref="CB94:CE94"/>
    <mergeCell ref="CF94:CI94"/>
    <mergeCell ref="CJ94:CM94"/>
    <mergeCell ref="CN94:CQ94"/>
    <mergeCell ref="BD94:BG94"/>
    <mergeCell ref="BH94:BK94"/>
    <mergeCell ref="BL94:BO94"/>
    <mergeCell ref="CF96:CI96"/>
    <mergeCell ref="CJ96:CM96"/>
    <mergeCell ref="CN96:CQ96"/>
    <mergeCell ref="CR96:CU96"/>
    <mergeCell ref="B99:B102"/>
    <mergeCell ref="T100:W100"/>
    <mergeCell ref="X100:AA100"/>
    <mergeCell ref="AB100:AE100"/>
    <mergeCell ref="AF100:AI100"/>
    <mergeCell ref="AJ100:AM100"/>
    <mergeCell ref="AN100:AQ100"/>
    <mergeCell ref="AR100:AU100"/>
    <mergeCell ref="AV100:AY100"/>
    <mergeCell ref="AZ100:BC100"/>
    <mergeCell ref="BD100:BG100"/>
    <mergeCell ref="BH100:BK100"/>
    <mergeCell ref="BL96:BO96"/>
    <mergeCell ref="BP96:BS96"/>
    <mergeCell ref="BT96:BW96"/>
    <mergeCell ref="BX96:CA96"/>
    <mergeCell ref="CB96:CE96"/>
    <mergeCell ref="B93:B96"/>
    <mergeCell ref="CN100:CQ100"/>
    <mergeCell ref="CR100:CU100"/>
    <mergeCell ref="BP100:BS100"/>
    <mergeCell ref="BT100:BW100"/>
    <mergeCell ref="BX100:CA100"/>
    <mergeCell ref="CB100:CE100"/>
    <mergeCell ref="CN102:CQ102"/>
    <mergeCell ref="D102:G102"/>
    <mergeCell ref="H102:K102"/>
    <mergeCell ref="L102:O102"/>
    <mergeCell ref="P102:S102"/>
    <mergeCell ref="T102:W102"/>
    <mergeCell ref="X102:AA102"/>
    <mergeCell ref="AB102:AE102"/>
    <mergeCell ref="AF102:AI102"/>
    <mergeCell ref="AJ102:AM102"/>
    <mergeCell ref="CR102:CU102"/>
    <mergeCell ref="BT102:BW102"/>
    <mergeCell ref="D100:G100"/>
    <mergeCell ref="H100:K100"/>
    <mergeCell ref="C97:C98"/>
    <mergeCell ref="D97:G97"/>
    <mergeCell ref="H97:K97"/>
    <mergeCell ref="BX102:CA102"/>
    <mergeCell ref="CB102:CE102"/>
    <mergeCell ref="CF102:CI102"/>
    <mergeCell ref="CJ102:CM102"/>
    <mergeCell ref="AZ102:BC102"/>
    <mergeCell ref="BD102:BG102"/>
    <mergeCell ref="BH102:BK102"/>
    <mergeCell ref="BL102:BO102"/>
    <mergeCell ref="BP102:BS102"/>
    <mergeCell ref="CF100:CI100"/>
    <mergeCell ref="CJ100:CM100"/>
    <mergeCell ref="L100:O100"/>
    <mergeCell ref="P100:S100"/>
    <mergeCell ref="AN102:AQ102"/>
    <mergeCell ref="AR102:AU102"/>
    <mergeCell ref="AV102:AY102"/>
    <mergeCell ref="BL100:BO100"/>
  </mergeCells>
  <pageMargins left="0.70866141732283472" right="0.70866141732283472" top="0.74803149606299213" bottom="0.74803149606299213" header="0.31496062992125984" footer="0.31496062992125984"/>
  <pageSetup paperSize="8" scale="65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00B0F0"/>
  </sheetPr>
  <dimension ref="A1:CD101"/>
  <sheetViews>
    <sheetView zoomScale="70" zoomScaleNormal="70" workbookViewId="0">
      <selection activeCell="E2" sqref="E2"/>
    </sheetView>
  </sheetViews>
  <sheetFormatPr defaultRowHeight="14.25"/>
  <cols>
    <col min="1" max="1" width="23.875" customWidth="1"/>
    <col min="2" max="2" width="9.25" bestFit="1" customWidth="1"/>
    <col min="3" max="3" width="12.25" bestFit="1" customWidth="1"/>
    <col min="6" max="6" width="10.75" style="13" customWidth="1"/>
    <col min="7" max="7" width="22.375" style="13" customWidth="1"/>
    <col min="9" max="9" width="12.25" bestFit="1" customWidth="1"/>
    <col min="10" max="10" width="9.875" bestFit="1" customWidth="1"/>
    <col min="11" max="11" width="32.125" customWidth="1"/>
    <col min="12" max="12" width="14.625" customWidth="1"/>
    <col min="13" max="13" width="17.75" customWidth="1"/>
    <col min="14" max="14" width="21.125" customWidth="1"/>
    <col min="15" max="15" width="21" customWidth="1"/>
    <col min="16" max="16" width="18.5" customWidth="1"/>
    <col min="17" max="17" width="20.625" customWidth="1"/>
    <col min="18" max="18" width="22.5" customWidth="1"/>
  </cols>
  <sheetData>
    <row r="1" spans="1:82" s="40" customFormat="1" ht="20.25">
      <c r="A1" s="88" t="s">
        <v>122</v>
      </c>
      <c r="B1" s="88"/>
      <c r="C1" s="88"/>
      <c r="D1" s="88"/>
      <c r="F1" s="41"/>
      <c r="G1" s="41"/>
    </row>
    <row r="2" spans="1:82" ht="15">
      <c r="A2" s="54" t="s">
        <v>38</v>
      </c>
      <c r="B2" s="81" t="s">
        <v>91</v>
      </c>
      <c r="E2" s="71">
        <v>40</v>
      </c>
      <c r="F2" s="58" t="s">
        <v>40</v>
      </c>
    </row>
    <row r="3" spans="1:82" ht="15">
      <c r="E3" s="44">
        <f>ROUNDUP((E2/12)*8,0)</f>
        <v>27</v>
      </c>
      <c r="F3" s="13" t="s">
        <v>42</v>
      </c>
    </row>
    <row r="4" spans="1:82">
      <c r="B4" t="s">
        <v>70</v>
      </c>
    </row>
    <row r="5" spans="1:82">
      <c r="B5" t="s">
        <v>41</v>
      </c>
      <c r="E5">
        <v>8</v>
      </c>
      <c r="F5" s="13" t="s">
        <v>39</v>
      </c>
    </row>
    <row r="6" spans="1:82">
      <c r="B6" t="s">
        <v>43</v>
      </c>
      <c r="E6">
        <v>30</v>
      </c>
      <c r="F6" s="13" t="s">
        <v>44</v>
      </c>
      <c r="G6" s="13">
        <f>E6*1000/3600</f>
        <v>8.3333333333333339</v>
      </c>
      <c r="H6" t="s">
        <v>47</v>
      </c>
    </row>
    <row r="7" spans="1:82">
      <c r="B7" s="5" t="s">
        <v>37</v>
      </c>
      <c r="E7">
        <f>E5*60*60</f>
        <v>28800</v>
      </c>
      <c r="F7" s="13" t="s">
        <v>3</v>
      </c>
      <c r="H7" s="188">
        <f>10*LOG10(I7)</f>
        <v>82.116627541397506</v>
      </c>
      <c r="I7" s="199">
        <f>SUMPRODUCT(L7:Q7,L9:Q9)*$E$3/$E$7*J7</f>
        <v>162803131.46270403</v>
      </c>
      <c r="J7" s="199">
        <f>SUM(L11:Q11)</f>
        <v>10000000000</v>
      </c>
      <c r="K7" s="7" t="s">
        <v>51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1</v>
      </c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</row>
    <row r="8" spans="1:82" ht="15">
      <c r="A8" s="12" t="s">
        <v>55</v>
      </c>
      <c r="H8" s="198"/>
      <c r="I8" s="200"/>
      <c r="J8" s="200"/>
      <c r="K8" s="6" t="s">
        <v>2</v>
      </c>
      <c r="L8" s="6" t="s">
        <v>48</v>
      </c>
      <c r="M8" s="6" t="s">
        <v>49</v>
      </c>
      <c r="N8" s="6" t="s">
        <v>50</v>
      </c>
      <c r="O8" s="6" t="s">
        <v>52</v>
      </c>
      <c r="P8" s="6" t="s">
        <v>53</v>
      </c>
      <c r="Q8" s="9" t="s">
        <v>54</v>
      </c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</row>
    <row r="9" spans="1:82" ht="14.25" customHeight="1">
      <c r="A9" s="202" t="s">
        <v>123</v>
      </c>
      <c r="B9" s="205" t="str">
        <f>"linia "&amp;RIGHT(A9,1)</f>
        <v>linia 1</v>
      </c>
      <c r="C9" s="205"/>
      <c r="D9" s="205"/>
      <c r="E9" s="205"/>
      <c r="G9" s="13" t="s">
        <v>45</v>
      </c>
      <c r="H9" s="198"/>
      <c r="I9" s="200"/>
      <c r="J9" s="200"/>
      <c r="K9" s="6" t="s">
        <v>0</v>
      </c>
      <c r="L9" s="6">
        <v>5</v>
      </c>
      <c r="M9" s="6">
        <v>3</v>
      </c>
      <c r="N9" s="42">
        <f>G11</f>
        <v>17.365667356021763</v>
      </c>
      <c r="O9" s="6">
        <v>5</v>
      </c>
      <c r="P9" s="6">
        <v>3</v>
      </c>
      <c r="Q9" s="43">
        <f>N9</f>
        <v>17.365667356021763</v>
      </c>
      <c r="Z9" s="6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  <c r="BI9" s="209"/>
      <c r="BJ9" s="209"/>
      <c r="BK9" s="209"/>
      <c r="BL9" s="209"/>
      <c r="BM9" s="209"/>
      <c r="BN9" s="209"/>
      <c r="BO9" s="209"/>
      <c r="BP9" s="209"/>
      <c r="BQ9" s="209"/>
      <c r="BR9" s="209"/>
      <c r="BS9" s="209"/>
      <c r="BT9" s="209"/>
      <c r="BU9" s="209"/>
      <c r="BV9" s="209"/>
      <c r="BW9" s="209"/>
      <c r="BX9" s="209"/>
      <c r="BY9" s="209"/>
      <c r="BZ9" s="209"/>
      <c r="CA9" s="209"/>
      <c r="CB9" s="209"/>
      <c r="CC9" s="209"/>
      <c r="CD9" s="209"/>
    </row>
    <row r="10" spans="1:82" ht="14.25" customHeight="1">
      <c r="A10" s="203"/>
      <c r="B10" s="4" t="s">
        <v>11</v>
      </c>
      <c r="C10" s="4" t="s">
        <v>12</v>
      </c>
      <c r="D10" s="4" t="s">
        <v>13</v>
      </c>
      <c r="E10" s="4" t="s">
        <v>14</v>
      </c>
      <c r="F10" s="14" t="s">
        <v>36</v>
      </c>
      <c r="G10" s="15" t="s">
        <v>46</v>
      </c>
      <c r="H10" s="198"/>
      <c r="I10" s="200"/>
      <c r="J10" s="200"/>
      <c r="K10" s="6" t="s">
        <v>1</v>
      </c>
      <c r="L10" s="6">
        <v>97</v>
      </c>
      <c r="M10" s="6">
        <v>94</v>
      </c>
      <c r="N10" s="6">
        <v>94</v>
      </c>
      <c r="O10" s="6">
        <v>105</v>
      </c>
      <c r="P10" s="6">
        <v>100</v>
      </c>
      <c r="Q10" s="9">
        <v>100</v>
      </c>
      <c r="Z10" s="6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</row>
    <row r="11" spans="1:82" ht="14.25" customHeight="1">
      <c r="A11" s="204"/>
      <c r="B11" s="1">
        <f>'Dane wejściowe'!D77</f>
        <v>417.2</v>
      </c>
      <c r="C11" s="38">
        <f>'Dane wejściowe'!E77</f>
        <v>481.08</v>
      </c>
      <c r="D11" s="38">
        <f>'Dane wejściowe'!F77</f>
        <v>427.87</v>
      </c>
      <c r="E11" s="38">
        <f>'Dane wejściowe'!G77</f>
        <v>336.76</v>
      </c>
      <c r="F11" s="13">
        <f>SQRT((B11-D11)^2+(C11-E11)^2)</f>
        <v>144.71389463351471</v>
      </c>
      <c r="G11" s="13">
        <f>F11/$G$6</f>
        <v>17.365667356021763</v>
      </c>
      <c r="H11" s="189"/>
      <c r="I11" s="201"/>
      <c r="J11" s="201"/>
      <c r="K11" s="10" t="s">
        <v>5</v>
      </c>
      <c r="L11" s="10">
        <f t="shared" ref="L11:Q11" si="0">IF(L7&gt;0,10^(0.1*L10),0)</f>
        <v>0</v>
      </c>
      <c r="M11" s="10">
        <f t="shared" si="0"/>
        <v>0</v>
      </c>
      <c r="N11" s="10">
        <f t="shared" si="0"/>
        <v>0</v>
      </c>
      <c r="O11" s="10">
        <f t="shared" si="0"/>
        <v>0</v>
      </c>
      <c r="P11" s="10">
        <f t="shared" si="0"/>
        <v>0</v>
      </c>
      <c r="Q11" s="11">
        <f t="shared" si="0"/>
        <v>10000000000</v>
      </c>
      <c r="Z11" s="6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</row>
    <row r="12" spans="1:82">
      <c r="H12" s="188">
        <f>10*LOG10(I12)</f>
        <v>84.647108207336743</v>
      </c>
      <c r="I12" s="199">
        <f>SUMPRODUCT(L12:Q12,L14:Q14)*$E$3/$E$7*J12</f>
        <v>291548506.30405402</v>
      </c>
      <c r="J12" s="199">
        <f>SUM(L16:Q16)</f>
        <v>10000000000</v>
      </c>
      <c r="K12" s="7" t="s">
        <v>51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1</v>
      </c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</row>
    <row r="13" spans="1:82">
      <c r="H13" s="198"/>
      <c r="I13" s="200"/>
      <c r="J13" s="200"/>
      <c r="K13" s="6" t="s">
        <v>2</v>
      </c>
      <c r="L13" s="6" t="s">
        <v>48</v>
      </c>
      <c r="M13" s="6" t="s">
        <v>49</v>
      </c>
      <c r="N13" s="6" t="s">
        <v>50</v>
      </c>
      <c r="O13" s="6" t="s">
        <v>52</v>
      </c>
      <c r="P13" s="6" t="s">
        <v>53</v>
      </c>
      <c r="Q13" s="9" t="s">
        <v>54</v>
      </c>
    </row>
    <row r="14" spans="1:82" ht="14.25" customHeight="1">
      <c r="A14" s="202" t="s">
        <v>124</v>
      </c>
      <c r="B14" s="205" t="str">
        <f>"linia "&amp;RIGHT(A14,1)</f>
        <v>linia 2</v>
      </c>
      <c r="C14" s="205"/>
      <c r="D14" s="205"/>
      <c r="E14" s="205"/>
      <c r="H14" s="198"/>
      <c r="I14" s="200"/>
      <c r="J14" s="200"/>
      <c r="K14" s="6" t="s">
        <v>0</v>
      </c>
      <c r="L14" s="6">
        <v>5</v>
      </c>
      <c r="M14" s="6">
        <v>3</v>
      </c>
      <c r="N14" s="42">
        <f>G16</f>
        <v>31.098507339099093</v>
      </c>
      <c r="O14" s="6">
        <v>5</v>
      </c>
      <c r="P14" s="6">
        <v>3</v>
      </c>
      <c r="Q14" s="43">
        <f>N14</f>
        <v>31.098507339099093</v>
      </c>
    </row>
    <row r="15" spans="1:82" ht="14.25" customHeight="1">
      <c r="A15" s="203"/>
      <c r="B15" s="4" t="s">
        <v>11</v>
      </c>
      <c r="C15" s="4" t="s">
        <v>12</v>
      </c>
      <c r="D15" s="4" t="s">
        <v>13</v>
      </c>
      <c r="E15" s="4" t="s">
        <v>14</v>
      </c>
      <c r="H15" s="198"/>
      <c r="I15" s="200"/>
      <c r="J15" s="200"/>
      <c r="K15" s="6" t="s">
        <v>1</v>
      </c>
      <c r="L15" s="6">
        <v>97</v>
      </c>
      <c r="M15" s="6">
        <v>94</v>
      </c>
      <c r="N15" s="6">
        <v>94</v>
      </c>
      <c r="O15" s="6">
        <v>105</v>
      </c>
      <c r="P15" s="6">
        <v>100</v>
      </c>
      <c r="Q15" s="9">
        <v>100</v>
      </c>
    </row>
    <row r="16" spans="1:82" ht="14.25" customHeight="1">
      <c r="A16" s="204"/>
      <c r="B16" s="1">
        <f>'Dane wejściowe'!H77</f>
        <v>427.87</v>
      </c>
      <c r="C16" s="38">
        <f>'Dane wejściowe'!I77</f>
        <v>336.76</v>
      </c>
      <c r="D16" s="38">
        <f>'Dane wejściowe'!J77</f>
        <v>168.9</v>
      </c>
      <c r="E16" s="38">
        <f>'Dane wejściowe'!K77</f>
        <v>326.99</v>
      </c>
      <c r="F16" s="13">
        <f>SQRT((B16-D16)^2+(C16-E16)^2)</f>
        <v>259.15422782582579</v>
      </c>
      <c r="G16" s="13">
        <f>F16/$G$6</f>
        <v>31.098507339099093</v>
      </c>
      <c r="H16" s="189"/>
      <c r="I16" s="201"/>
      <c r="J16" s="201"/>
      <c r="K16" s="10" t="s">
        <v>5</v>
      </c>
      <c r="L16" s="10">
        <f t="shared" ref="L16:Q16" si="1">IF(L12&gt;0,10^(0.1*L15),0)</f>
        <v>0</v>
      </c>
      <c r="M16" s="10">
        <f t="shared" si="1"/>
        <v>0</v>
      </c>
      <c r="N16" s="10">
        <f t="shared" si="1"/>
        <v>0</v>
      </c>
      <c r="O16" s="10">
        <f t="shared" si="1"/>
        <v>0</v>
      </c>
      <c r="P16" s="10">
        <f t="shared" si="1"/>
        <v>0</v>
      </c>
      <c r="Q16" s="11">
        <f t="shared" si="1"/>
        <v>10000000000</v>
      </c>
    </row>
    <row r="17" spans="1:82">
      <c r="H17" s="188">
        <f>10*LOG10(I17)</f>
        <v>79.431145441921032</v>
      </c>
      <c r="I17" s="199">
        <f>SUMPRODUCT(L17:Q17,L19:Q19)*$E$3/$E$7*J17</f>
        <v>87723215.864231184</v>
      </c>
      <c r="J17" s="199">
        <f>SUM(L21:Q21)</f>
        <v>10000000000</v>
      </c>
      <c r="K17" s="7" t="s">
        <v>51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1</v>
      </c>
    </row>
    <row r="18" spans="1:82">
      <c r="H18" s="198"/>
      <c r="I18" s="200"/>
      <c r="J18" s="200"/>
      <c r="K18" s="6" t="s">
        <v>2</v>
      </c>
      <c r="L18" s="6" t="s">
        <v>48</v>
      </c>
      <c r="M18" s="6" t="s">
        <v>49</v>
      </c>
      <c r="N18" s="6" t="s">
        <v>50</v>
      </c>
      <c r="O18" s="6" t="s">
        <v>52</v>
      </c>
      <c r="P18" s="6" t="s">
        <v>53</v>
      </c>
      <c r="Q18" s="9" t="s">
        <v>54</v>
      </c>
    </row>
    <row r="19" spans="1:82" ht="14.25" customHeight="1">
      <c r="A19" s="202" t="s">
        <v>125</v>
      </c>
      <c r="B19" s="206" t="str">
        <f>"linia "&amp;RIGHT(A19,1)</f>
        <v>linia 3</v>
      </c>
      <c r="C19" s="207"/>
      <c r="D19" s="207"/>
      <c r="E19" s="208"/>
      <c r="H19" s="198"/>
      <c r="I19" s="200"/>
      <c r="J19" s="200"/>
      <c r="K19" s="6" t="s">
        <v>0</v>
      </c>
      <c r="L19" s="6">
        <v>5</v>
      </c>
      <c r="M19" s="6">
        <v>3</v>
      </c>
      <c r="N19" s="42">
        <f>G21</f>
        <v>9.3571430255179919</v>
      </c>
      <c r="O19" s="6">
        <v>5</v>
      </c>
      <c r="P19" s="6">
        <v>3</v>
      </c>
      <c r="Q19" s="43">
        <f>N19</f>
        <v>9.3571430255179919</v>
      </c>
    </row>
    <row r="20" spans="1:82" ht="14.25" customHeight="1">
      <c r="A20" s="203"/>
      <c r="B20" s="4" t="s">
        <v>11</v>
      </c>
      <c r="C20" s="4" t="s">
        <v>12</v>
      </c>
      <c r="D20" s="4" t="s">
        <v>13</v>
      </c>
      <c r="E20" s="4" t="s">
        <v>14</v>
      </c>
      <c r="H20" s="198"/>
      <c r="I20" s="200"/>
      <c r="J20" s="200"/>
      <c r="K20" s="6" t="s">
        <v>1</v>
      </c>
      <c r="L20" s="6">
        <v>97</v>
      </c>
      <c r="M20" s="6">
        <v>94</v>
      </c>
      <c r="N20" s="6">
        <v>94</v>
      </c>
      <c r="O20" s="6">
        <v>105</v>
      </c>
      <c r="P20" s="6">
        <v>100</v>
      </c>
      <c r="Q20" s="9">
        <v>100</v>
      </c>
    </row>
    <row r="21" spans="1:82" ht="14.25" customHeight="1">
      <c r="A21" s="204"/>
      <c r="B21" s="1">
        <f>'Dane wejściowe'!L77</f>
        <v>168.9</v>
      </c>
      <c r="C21" s="38">
        <f>'Dane wejściowe'!M77</f>
        <v>326.99</v>
      </c>
      <c r="D21" s="38">
        <f>'Dane wejściowe'!N77</f>
        <v>175.69</v>
      </c>
      <c r="E21" s="38">
        <f>'Dane wejściowe'!O77</f>
        <v>249.31</v>
      </c>
      <c r="F21" s="13">
        <f>SQRT((B21-D21)^2+(C21-E21)^2)</f>
        <v>77.976191879316602</v>
      </c>
      <c r="G21" s="13">
        <f>F21/$G$6</f>
        <v>9.3571430255179919</v>
      </c>
      <c r="H21" s="189"/>
      <c r="I21" s="201"/>
      <c r="J21" s="201"/>
      <c r="K21" s="10" t="s">
        <v>5</v>
      </c>
      <c r="L21" s="10">
        <f t="shared" ref="L21:Q21" si="2">IF(L17&gt;0,10^(0.1*L20),0)</f>
        <v>0</v>
      </c>
      <c r="M21" s="10">
        <f t="shared" si="2"/>
        <v>0</v>
      </c>
      <c r="N21" s="10">
        <f t="shared" si="2"/>
        <v>0</v>
      </c>
      <c r="O21" s="10">
        <f t="shared" si="2"/>
        <v>0</v>
      </c>
      <c r="P21" s="10">
        <f t="shared" si="2"/>
        <v>0</v>
      </c>
      <c r="Q21" s="11">
        <f t="shared" si="2"/>
        <v>10000000000</v>
      </c>
    </row>
    <row r="22" spans="1:82">
      <c r="H22" s="188">
        <f>10*LOG10(I22)</f>
        <v>75.682633632152474</v>
      </c>
      <c r="I22" s="199">
        <f>SUMPRODUCT(L22:Q22,L24:Q24)*$E$3/$E$7*J22</f>
        <v>37005251.759885371</v>
      </c>
      <c r="J22" s="199">
        <f>SUM(L26:Q26)</f>
        <v>10000000000</v>
      </c>
      <c r="K22" s="7" t="s">
        <v>51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1</v>
      </c>
    </row>
    <row r="23" spans="1:82">
      <c r="H23" s="198"/>
      <c r="I23" s="200"/>
      <c r="J23" s="200"/>
      <c r="K23" s="6" t="s">
        <v>2</v>
      </c>
      <c r="L23" s="6" t="s">
        <v>48</v>
      </c>
      <c r="M23" s="6" t="s">
        <v>49</v>
      </c>
      <c r="N23" s="6" t="s">
        <v>50</v>
      </c>
      <c r="O23" s="6" t="s">
        <v>52</v>
      </c>
      <c r="P23" s="6" t="s">
        <v>53</v>
      </c>
      <c r="Q23" s="9" t="s">
        <v>54</v>
      </c>
    </row>
    <row r="24" spans="1:82" ht="14.25" customHeight="1">
      <c r="A24" s="202" t="s">
        <v>126</v>
      </c>
      <c r="B24" s="206" t="str">
        <f>"linia "&amp;RIGHT(A24,1)</f>
        <v>linia 4</v>
      </c>
      <c r="C24" s="207"/>
      <c r="D24" s="207"/>
      <c r="E24" s="208"/>
      <c r="H24" s="198"/>
      <c r="I24" s="200"/>
      <c r="J24" s="200"/>
      <c r="K24" s="6" t="s">
        <v>0</v>
      </c>
      <c r="L24" s="6">
        <v>5</v>
      </c>
      <c r="M24" s="6">
        <v>3</v>
      </c>
      <c r="N24" s="42">
        <f>G26</f>
        <v>3.9472268543877731</v>
      </c>
      <c r="O24" s="6">
        <v>5</v>
      </c>
      <c r="P24" s="6">
        <v>3</v>
      </c>
      <c r="Q24" s="43">
        <f>N24</f>
        <v>3.9472268543877731</v>
      </c>
    </row>
    <row r="25" spans="1:82" ht="14.25" customHeight="1">
      <c r="A25" s="203"/>
      <c r="B25" s="4" t="s">
        <v>11</v>
      </c>
      <c r="C25" s="4" t="s">
        <v>12</v>
      </c>
      <c r="D25" s="4" t="s">
        <v>13</v>
      </c>
      <c r="E25" s="4" t="s">
        <v>14</v>
      </c>
      <c r="H25" s="198"/>
      <c r="I25" s="200"/>
      <c r="J25" s="200"/>
      <c r="K25" s="6" t="s">
        <v>1</v>
      </c>
      <c r="L25" s="6">
        <v>97</v>
      </c>
      <c r="M25" s="6">
        <v>94</v>
      </c>
      <c r="N25" s="6">
        <v>94</v>
      </c>
      <c r="O25" s="6">
        <v>105</v>
      </c>
      <c r="P25" s="6">
        <v>100</v>
      </c>
      <c r="Q25" s="9">
        <v>100</v>
      </c>
    </row>
    <row r="26" spans="1:82" ht="14.25" customHeight="1">
      <c r="A26" s="204"/>
      <c r="B26" s="1">
        <f>'Dane wejściowe'!P77</f>
        <v>175.69</v>
      </c>
      <c r="C26" s="38">
        <f>'Dane wejściowe'!Q77</f>
        <v>249.31</v>
      </c>
      <c r="D26" s="38">
        <f>'Dane wejściowe'!R77</f>
        <v>198.5</v>
      </c>
      <c r="E26" s="38">
        <f>'Dane wejściowe'!S77</f>
        <v>225.61</v>
      </c>
      <c r="F26" s="13">
        <f>SQRT((B26-D26)^2+(C26-E26)^2)</f>
        <v>32.893557119898112</v>
      </c>
      <c r="G26" s="13">
        <f>F26/$G$6</f>
        <v>3.9472268543877731</v>
      </c>
      <c r="H26" s="189"/>
      <c r="I26" s="201"/>
      <c r="J26" s="201"/>
      <c r="K26" s="10" t="s">
        <v>5</v>
      </c>
      <c r="L26" s="10">
        <f t="shared" ref="L26:Q26" si="3">IF(L22&gt;0,10^(0.1*L25),0)</f>
        <v>0</v>
      </c>
      <c r="M26" s="10">
        <f t="shared" si="3"/>
        <v>0</v>
      </c>
      <c r="N26" s="10">
        <f t="shared" si="3"/>
        <v>0</v>
      </c>
      <c r="O26" s="10">
        <f t="shared" si="3"/>
        <v>0</v>
      </c>
      <c r="P26" s="10">
        <f t="shared" si="3"/>
        <v>0</v>
      </c>
      <c r="Q26" s="11">
        <f t="shared" si="3"/>
        <v>10000000000</v>
      </c>
    </row>
    <row r="27" spans="1:82" s="81" customFormat="1">
      <c r="F27" s="58"/>
      <c r="G27" s="58"/>
      <c r="H27" s="188">
        <f>10*LOG10(I27)</f>
        <v>92.286125762338401</v>
      </c>
      <c r="I27" s="199">
        <f>SUMPRODUCT(L27:Q27,L29:Q29)*$E$3/$E$7*J27</f>
        <v>1692826996.0165684</v>
      </c>
      <c r="J27" s="199">
        <f>SUM(L31:Q31)</f>
        <v>51622776601.683884</v>
      </c>
      <c r="K27" s="7" t="s">
        <v>51</v>
      </c>
      <c r="L27" s="7">
        <v>0</v>
      </c>
      <c r="M27" s="7">
        <v>0</v>
      </c>
      <c r="N27" s="7">
        <v>0</v>
      </c>
      <c r="O27" s="7">
        <v>1</v>
      </c>
      <c r="P27" s="7">
        <v>1</v>
      </c>
      <c r="Q27" s="7">
        <v>1</v>
      </c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</row>
    <row r="28" spans="1:82" s="81" customFormat="1">
      <c r="F28" s="58"/>
      <c r="G28" s="58"/>
      <c r="H28" s="198"/>
      <c r="I28" s="200"/>
      <c r="J28" s="200"/>
      <c r="K28" s="6" t="s">
        <v>2</v>
      </c>
      <c r="L28" s="6" t="s">
        <v>48</v>
      </c>
      <c r="M28" s="6" t="s">
        <v>49</v>
      </c>
      <c r="N28" s="6" t="s">
        <v>50</v>
      </c>
      <c r="O28" s="6" t="s">
        <v>52</v>
      </c>
      <c r="P28" s="6" t="s">
        <v>53</v>
      </c>
      <c r="Q28" s="9" t="s">
        <v>54</v>
      </c>
    </row>
    <row r="29" spans="1:82" s="81" customFormat="1" ht="14.25" customHeight="1">
      <c r="A29" s="202" t="s">
        <v>127</v>
      </c>
      <c r="B29" s="205" t="str">
        <f>"linia "&amp;RIGHT(A29,1)</f>
        <v>linia 5</v>
      </c>
      <c r="C29" s="205"/>
      <c r="D29" s="205"/>
      <c r="E29" s="205"/>
      <c r="F29" s="58"/>
      <c r="G29" s="58"/>
      <c r="H29" s="198"/>
      <c r="I29" s="200"/>
      <c r="J29" s="200"/>
      <c r="K29" s="6" t="s">
        <v>0</v>
      </c>
      <c r="L29" s="6">
        <v>5</v>
      </c>
      <c r="M29" s="6">
        <v>3</v>
      </c>
      <c r="N29" s="42">
        <f>G31</f>
        <v>26.978400000000001</v>
      </c>
      <c r="O29" s="6">
        <v>5</v>
      </c>
      <c r="P29" s="6">
        <v>3</v>
      </c>
      <c r="Q29" s="43">
        <f>N29</f>
        <v>26.978400000000001</v>
      </c>
    </row>
    <row r="30" spans="1:82" s="81" customFormat="1" ht="14.25" customHeight="1">
      <c r="A30" s="203"/>
      <c r="B30" s="82" t="s">
        <v>11</v>
      </c>
      <c r="C30" s="82" t="s">
        <v>12</v>
      </c>
      <c r="D30" s="82" t="s">
        <v>13</v>
      </c>
      <c r="E30" s="82" t="s">
        <v>14</v>
      </c>
      <c r="F30" s="58"/>
      <c r="G30" s="58"/>
      <c r="H30" s="198"/>
      <c r="I30" s="200"/>
      <c r="J30" s="200"/>
      <c r="K30" s="6" t="s">
        <v>1</v>
      </c>
      <c r="L30" s="6">
        <v>97</v>
      </c>
      <c r="M30" s="6">
        <v>94</v>
      </c>
      <c r="N30" s="6">
        <v>94</v>
      </c>
      <c r="O30" s="6">
        <v>105</v>
      </c>
      <c r="P30" s="6">
        <v>100</v>
      </c>
      <c r="Q30" s="9">
        <v>100</v>
      </c>
    </row>
    <row r="31" spans="1:82" s="81" customFormat="1" ht="14.25" customHeight="1">
      <c r="A31" s="204"/>
      <c r="B31" s="38">
        <f>'Dane wejściowe'!T77</f>
        <v>198.5</v>
      </c>
      <c r="C31" s="38">
        <f>'Dane wejściowe'!U77</f>
        <v>225.61</v>
      </c>
      <c r="D31" s="38">
        <f>'Dane wejściowe'!V77</f>
        <v>198.5</v>
      </c>
      <c r="E31" s="38">
        <f>'Dane wejściowe'!W77</f>
        <v>0.79</v>
      </c>
      <c r="F31" s="58">
        <f>SQRT((B31-D31)^2+(C31-E31)^2)</f>
        <v>224.82000000000002</v>
      </c>
      <c r="G31" s="58">
        <f>F31/$G$6</f>
        <v>26.978400000000001</v>
      </c>
      <c r="H31" s="189"/>
      <c r="I31" s="201"/>
      <c r="J31" s="201"/>
      <c r="K31" s="10" t="s">
        <v>5</v>
      </c>
      <c r="L31" s="10">
        <f t="shared" ref="L31:Q31" si="4">IF(L27&gt;0,10^(0.1*L30),0)</f>
        <v>0</v>
      </c>
      <c r="M31" s="10">
        <f t="shared" si="4"/>
        <v>0</v>
      </c>
      <c r="N31" s="10">
        <f t="shared" si="4"/>
        <v>0</v>
      </c>
      <c r="O31" s="10">
        <f t="shared" si="4"/>
        <v>31622776601.68388</v>
      </c>
      <c r="P31" s="10">
        <f t="shared" si="4"/>
        <v>10000000000</v>
      </c>
      <c r="Q31" s="11">
        <f t="shared" si="4"/>
        <v>10000000000</v>
      </c>
    </row>
    <row r="32" spans="1:82" s="81" customFormat="1">
      <c r="F32" s="58"/>
      <c r="G32" s="58"/>
      <c r="H32" s="188">
        <f>10*LOG10(I32)</f>
        <v>74.185661934636911</v>
      </c>
      <c r="I32" s="199">
        <f>SUMPRODUCT(L32:Q32,L34:Q34)*$E$3/$E$7*J32</f>
        <v>26215985.819724578</v>
      </c>
      <c r="J32" s="199">
        <f>SUM(L36:Q36)</f>
        <v>10000000000</v>
      </c>
      <c r="K32" s="7" t="s">
        <v>51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1</v>
      </c>
    </row>
    <row r="33" spans="1:17" s="81" customFormat="1">
      <c r="F33" s="58"/>
      <c r="G33" s="58"/>
      <c r="H33" s="198"/>
      <c r="I33" s="200"/>
      <c r="J33" s="200"/>
      <c r="K33" s="6" t="s">
        <v>2</v>
      </c>
      <c r="L33" s="6" t="s">
        <v>48</v>
      </c>
      <c r="M33" s="6" t="s">
        <v>49</v>
      </c>
      <c r="N33" s="6" t="s">
        <v>50</v>
      </c>
      <c r="O33" s="6" t="s">
        <v>52</v>
      </c>
      <c r="P33" s="6" t="s">
        <v>53</v>
      </c>
      <c r="Q33" s="9" t="s">
        <v>54</v>
      </c>
    </row>
    <row r="34" spans="1:17" s="81" customFormat="1" ht="14.25" customHeight="1">
      <c r="A34" s="202" t="s">
        <v>128</v>
      </c>
      <c r="B34" s="206" t="str">
        <f>"linia "&amp;RIGHT(A34,1)</f>
        <v>linia 6</v>
      </c>
      <c r="C34" s="207"/>
      <c r="D34" s="207"/>
      <c r="E34" s="208"/>
      <c r="F34" s="58"/>
      <c r="G34" s="58"/>
      <c r="H34" s="198"/>
      <c r="I34" s="200"/>
      <c r="J34" s="200"/>
      <c r="K34" s="6" t="s">
        <v>0</v>
      </c>
      <c r="L34" s="6">
        <v>5</v>
      </c>
      <c r="M34" s="6">
        <v>3</v>
      </c>
      <c r="N34" s="42">
        <f>G36</f>
        <v>2.7963718207706219</v>
      </c>
      <c r="O34" s="6">
        <v>5</v>
      </c>
      <c r="P34" s="6">
        <v>3</v>
      </c>
      <c r="Q34" s="43">
        <f>N34</f>
        <v>2.7963718207706219</v>
      </c>
    </row>
    <row r="35" spans="1:17" s="81" customFormat="1" ht="14.25" customHeight="1">
      <c r="A35" s="203"/>
      <c r="B35" s="82" t="s">
        <v>11</v>
      </c>
      <c r="C35" s="82" t="s">
        <v>12</v>
      </c>
      <c r="D35" s="82" t="s">
        <v>13</v>
      </c>
      <c r="E35" s="82" t="s">
        <v>14</v>
      </c>
      <c r="F35" s="58"/>
      <c r="G35" s="58"/>
      <c r="H35" s="198"/>
      <c r="I35" s="200"/>
      <c r="J35" s="200"/>
      <c r="K35" s="6" t="s">
        <v>1</v>
      </c>
      <c r="L35" s="6">
        <v>97</v>
      </c>
      <c r="M35" s="6">
        <v>94</v>
      </c>
      <c r="N35" s="6">
        <v>94</v>
      </c>
      <c r="O35" s="6">
        <v>105</v>
      </c>
      <c r="P35" s="6">
        <v>100</v>
      </c>
      <c r="Q35" s="9">
        <v>100</v>
      </c>
    </row>
    <row r="36" spans="1:17" s="81" customFormat="1" ht="14.25" customHeight="1">
      <c r="A36" s="204"/>
      <c r="B36" s="38">
        <f>'Dane wejściowe'!X77</f>
        <v>198.5</v>
      </c>
      <c r="C36" s="38">
        <f>'Dane wejściowe'!Y77</f>
        <v>0.79</v>
      </c>
      <c r="D36" s="38">
        <f>'Dane wejściowe'!Z77</f>
        <v>187.2</v>
      </c>
      <c r="E36" s="38">
        <f>'Dane wejściowe'!AA77</f>
        <v>-19.59</v>
      </c>
      <c r="F36" s="58">
        <f>SQRT((B36-D36)^2+(C36-E36)^2)</f>
        <v>23.303098506421851</v>
      </c>
      <c r="G36" s="58">
        <f>F36/$G$6</f>
        <v>2.7963718207706219</v>
      </c>
      <c r="H36" s="189"/>
      <c r="I36" s="201"/>
      <c r="J36" s="201"/>
      <c r="K36" s="10" t="s">
        <v>5</v>
      </c>
      <c r="L36" s="10">
        <f t="shared" ref="L36:Q36" si="5">IF(L32&gt;0,10^(0.1*L35),0)</f>
        <v>0</v>
      </c>
      <c r="M36" s="10">
        <f t="shared" si="5"/>
        <v>0</v>
      </c>
      <c r="N36" s="10">
        <f t="shared" si="5"/>
        <v>0</v>
      </c>
      <c r="O36" s="10">
        <f t="shared" si="5"/>
        <v>0</v>
      </c>
      <c r="P36" s="10">
        <f t="shared" si="5"/>
        <v>0</v>
      </c>
      <c r="Q36" s="11">
        <f t="shared" si="5"/>
        <v>10000000000</v>
      </c>
    </row>
    <row r="37" spans="1:17" s="81" customFormat="1">
      <c r="F37" s="58"/>
      <c r="G37" s="58"/>
      <c r="H37" s="188">
        <f>10*LOG10(I37)</f>
        <v>74.504840591515929</v>
      </c>
      <c r="I37" s="199">
        <f>SUMPRODUCT(L37:Q37,L39:Q39)*$E$3/$E$7*J37</f>
        <v>28215260.166264627</v>
      </c>
      <c r="J37" s="199">
        <f>SUM(L41:Q41)</f>
        <v>10000000000</v>
      </c>
      <c r="K37" s="7" t="s">
        <v>51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1</v>
      </c>
    </row>
    <row r="38" spans="1:17" s="81" customFormat="1">
      <c r="F38" s="58"/>
      <c r="G38" s="58"/>
      <c r="H38" s="198"/>
      <c r="I38" s="200"/>
      <c r="J38" s="200"/>
      <c r="K38" s="6" t="s">
        <v>2</v>
      </c>
      <c r="L38" s="6" t="s">
        <v>48</v>
      </c>
      <c r="M38" s="6" t="s">
        <v>49</v>
      </c>
      <c r="N38" s="6" t="s">
        <v>50</v>
      </c>
      <c r="O38" s="6" t="s">
        <v>52</v>
      </c>
      <c r="P38" s="6" t="s">
        <v>53</v>
      </c>
      <c r="Q38" s="9" t="s">
        <v>54</v>
      </c>
    </row>
    <row r="39" spans="1:17" s="81" customFormat="1" ht="14.25" customHeight="1">
      <c r="A39" s="202" t="s">
        <v>129</v>
      </c>
      <c r="B39" s="206" t="str">
        <f>"linia "&amp;RIGHT(A39,1)</f>
        <v>linia 7</v>
      </c>
      <c r="C39" s="207"/>
      <c r="D39" s="207"/>
      <c r="E39" s="208"/>
      <c r="F39" s="58"/>
      <c r="G39" s="58"/>
      <c r="H39" s="198"/>
      <c r="I39" s="200"/>
      <c r="J39" s="200"/>
      <c r="K39" s="6" t="s">
        <v>0</v>
      </c>
      <c r="L39" s="6">
        <v>5</v>
      </c>
      <c r="M39" s="6">
        <v>3</v>
      </c>
      <c r="N39" s="42">
        <f>G41</f>
        <v>3.0096277510682268</v>
      </c>
      <c r="O39" s="6">
        <v>5</v>
      </c>
      <c r="P39" s="6">
        <v>3</v>
      </c>
      <c r="Q39" s="43">
        <f>N39</f>
        <v>3.0096277510682268</v>
      </c>
    </row>
    <row r="40" spans="1:17" s="81" customFormat="1" ht="14.25" customHeight="1">
      <c r="A40" s="203"/>
      <c r="B40" s="82" t="s">
        <v>11</v>
      </c>
      <c r="C40" s="82" t="s">
        <v>12</v>
      </c>
      <c r="D40" s="82" t="s">
        <v>13</v>
      </c>
      <c r="E40" s="82" t="s">
        <v>14</v>
      </c>
      <c r="F40" s="58"/>
      <c r="G40" s="58"/>
      <c r="H40" s="198"/>
      <c r="I40" s="200"/>
      <c r="J40" s="200"/>
      <c r="K40" s="6" t="s">
        <v>1</v>
      </c>
      <c r="L40" s="6">
        <v>97</v>
      </c>
      <c r="M40" s="6">
        <v>94</v>
      </c>
      <c r="N40" s="6">
        <v>94</v>
      </c>
      <c r="O40" s="6">
        <v>105</v>
      </c>
      <c r="P40" s="6">
        <v>100</v>
      </c>
      <c r="Q40" s="9">
        <v>100</v>
      </c>
    </row>
    <row r="41" spans="1:17" s="81" customFormat="1" ht="14.25" customHeight="1">
      <c r="A41" s="204"/>
      <c r="B41" s="38">
        <f>'Dane wejściowe'!AB77</f>
        <v>187.2</v>
      </c>
      <c r="C41" s="38">
        <f>'Dane wejściowe'!AC77</f>
        <v>-19.59</v>
      </c>
      <c r="D41" s="38">
        <f>'Dane wejściowe'!AD77</f>
        <v>162.16</v>
      </c>
      <c r="E41" s="38">
        <f>'Dane wejściowe'!AE77</f>
        <v>-21.01</v>
      </c>
      <c r="F41" s="58">
        <f>SQRT((B41-D41)^2+(C41-E41)^2)</f>
        <v>25.080231258901893</v>
      </c>
      <c r="G41" s="58">
        <f>F41/$G$6</f>
        <v>3.0096277510682268</v>
      </c>
      <c r="H41" s="189"/>
      <c r="I41" s="201"/>
      <c r="J41" s="201"/>
      <c r="K41" s="10" t="s">
        <v>5</v>
      </c>
      <c r="L41" s="10">
        <f t="shared" ref="L41:Q41" si="6">IF(L37&gt;0,10^(0.1*L40),0)</f>
        <v>0</v>
      </c>
      <c r="M41" s="10">
        <f t="shared" si="6"/>
        <v>0</v>
      </c>
      <c r="N41" s="10">
        <f t="shared" si="6"/>
        <v>0</v>
      </c>
      <c r="O41" s="10">
        <f t="shared" si="6"/>
        <v>0</v>
      </c>
      <c r="P41" s="10">
        <f t="shared" si="6"/>
        <v>0</v>
      </c>
      <c r="Q41" s="11">
        <f t="shared" si="6"/>
        <v>10000000000</v>
      </c>
    </row>
    <row r="42" spans="1:17" s="81" customFormat="1">
      <c r="F42" s="58"/>
      <c r="G42" s="58"/>
      <c r="H42" s="188">
        <f t="shared" ref="H42" si="7">10*LOG10(I42)</f>
        <v>77.860429556807972</v>
      </c>
      <c r="I42" s="199">
        <f t="shared" ref="I42" si="8">SUMPRODUCT(L42:Q42,L44:Q44)*$E$3/$E$7*J42</f>
        <v>61100245.562620282</v>
      </c>
      <c r="J42" s="199">
        <f t="shared" ref="J42" si="9">SUM(L46:Q46)</f>
        <v>10000000000</v>
      </c>
      <c r="K42" s="7" t="s">
        <v>51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1</v>
      </c>
    </row>
    <row r="43" spans="1:17" s="81" customFormat="1">
      <c r="F43" s="58"/>
      <c r="G43" s="58"/>
      <c r="H43" s="198"/>
      <c r="I43" s="200"/>
      <c r="J43" s="200"/>
      <c r="K43" s="6" t="s">
        <v>2</v>
      </c>
      <c r="L43" s="6" t="s">
        <v>48</v>
      </c>
      <c r="M43" s="6" t="s">
        <v>49</v>
      </c>
      <c r="N43" s="6" t="s">
        <v>50</v>
      </c>
      <c r="O43" s="6" t="s">
        <v>52</v>
      </c>
      <c r="P43" s="6" t="s">
        <v>53</v>
      </c>
      <c r="Q43" s="9" t="s">
        <v>54</v>
      </c>
    </row>
    <row r="44" spans="1:17" s="81" customFormat="1" ht="14.25" customHeight="1">
      <c r="A44" s="202" t="s">
        <v>130</v>
      </c>
      <c r="B44" s="206" t="str">
        <f t="shared" ref="B44" si="10">"linia "&amp;RIGHT(A44,1)</f>
        <v>linia 8</v>
      </c>
      <c r="C44" s="207"/>
      <c r="D44" s="207"/>
      <c r="E44" s="208"/>
      <c r="F44" s="58"/>
      <c r="G44" s="58"/>
      <c r="H44" s="198"/>
      <c r="I44" s="200"/>
      <c r="J44" s="200"/>
      <c r="K44" s="6" t="s">
        <v>0</v>
      </c>
      <c r="L44" s="6">
        <v>5</v>
      </c>
      <c r="M44" s="6">
        <v>3</v>
      </c>
      <c r="N44" s="42">
        <f t="shared" ref="N44" si="11">G46</f>
        <v>6.5173595266794964</v>
      </c>
      <c r="O44" s="6">
        <v>5</v>
      </c>
      <c r="P44" s="6">
        <v>3</v>
      </c>
      <c r="Q44" s="43">
        <f t="shared" ref="Q44" si="12">N44</f>
        <v>6.5173595266794964</v>
      </c>
    </row>
    <row r="45" spans="1:17" s="81" customFormat="1" ht="14.25" customHeight="1">
      <c r="A45" s="203"/>
      <c r="B45" s="87" t="s">
        <v>11</v>
      </c>
      <c r="C45" s="87" t="s">
        <v>12</v>
      </c>
      <c r="D45" s="87" t="s">
        <v>13</v>
      </c>
      <c r="E45" s="87" t="s">
        <v>14</v>
      </c>
      <c r="F45" s="58"/>
      <c r="G45" s="58"/>
      <c r="H45" s="198"/>
      <c r="I45" s="200"/>
      <c r="J45" s="200"/>
      <c r="K45" s="6" t="s">
        <v>1</v>
      </c>
      <c r="L45" s="6">
        <v>97</v>
      </c>
      <c r="M45" s="6">
        <v>94</v>
      </c>
      <c r="N45" s="6">
        <v>94</v>
      </c>
      <c r="O45" s="6">
        <v>105</v>
      </c>
      <c r="P45" s="6">
        <v>100</v>
      </c>
      <c r="Q45" s="9">
        <v>100</v>
      </c>
    </row>
    <row r="46" spans="1:17" s="81" customFormat="1" ht="14.25" customHeight="1">
      <c r="A46" s="204"/>
      <c r="B46" s="38">
        <f>'Dane wejściowe'!AF77</f>
        <v>162.16</v>
      </c>
      <c r="C46" s="38">
        <f>'Dane wejściowe'!AG77</f>
        <v>-21.01</v>
      </c>
      <c r="D46" s="38">
        <f>'Dane wejściowe'!AH77</f>
        <v>124.98</v>
      </c>
      <c r="E46" s="38">
        <f>'Dane wejściowe'!AI77</f>
        <v>18.579999999999998</v>
      </c>
      <c r="F46" s="58">
        <f t="shared" ref="F46" si="13">SQRT((B46-D46)^2+(C46-E46)^2)</f>
        <v>54.311329388995809</v>
      </c>
      <c r="G46" s="58">
        <f t="shared" ref="G46" si="14">F46/$G$6</f>
        <v>6.5173595266794964</v>
      </c>
      <c r="H46" s="189"/>
      <c r="I46" s="201"/>
      <c r="J46" s="201"/>
      <c r="K46" s="10" t="s">
        <v>5</v>
      </c>
      <c r="L46" s="10">
        <f t="shared" ref="L46:Q46" si="15">IF(L42&gt;0,10^(0.1*L45),0)</f>
        <v>0</v>
      </c>
      <c r="M46" s="10">
        <f t="shared" si="15"/>
        <v>0</v>
      </c>
      <c r="N46" s="10">
        <f t="shared" si="15"/>
        <v>0</v>
      </c>
      <c r="O46" s="10">
        <f t="shared" si="15"/>
        <v>0</v>
      </c>
      <c r="P46" s="10">
        <f t="shared" si="15"/>
        <v>0</v>
      </c>
      <c r="Q46" s="11">
        <f t="shared" si="15"/>
        <v>10000000000</v>
      </c>
    </row>
    <row r="47" spans="1:17" s="81" customFormat="1">
      <c r="F47" s="58"/>
      <c r="G47" s="58"/>
      <c r="H47" s="188">
        <f t="shared" ref="H47" si="16">10*LOG10(I47)</f>
        <v>80.925452076056075</v>
      </c>
      <c r="I47" s="199">
        <f t="shared" ref="I47" si="17">SUMPRODUCT(L47:Q47,L49:Q49)*$E$3/$E$7*J47</f>
        <v>123749999.99999999</v>
      </c>
      <c r="J47" s="199">
        <f t="shared" ref="J47" si="18">SUM(L51:Q51)</f>
        <v>20000000000</v>
      </c>
      <c r="K47" s="7" t="s">
        <v>51</v>
      </c>
      <c r="L47" s="7">
        <v>0</v>
      </c>
      <c r="M47" s="7">
        <v>0</v>
      </c>
      <c r="N47" s="7">
        <v>0</v>
      </c>
      <c r="O47" s="7">
        <v>0</v>
      </c>
      <c r="P47" s="7">
        <v>1</v>
      </c>
      <c r="Q47" s="7">
        <v>1</v>
      </c>
    </row>
    <row r="48" spans="1:17" s="81" customFormat="1">
      <c r="F48" s="58"/>
      <c r="G48" s="58"/>
      <c r="H48" s="198"/>
      <c r="I48" s="200"/>
      <c r="J48" s="200"/>
      <c r="K48" s="6" t="s">
        <v>2</v>
      </c>
      <c r="L48" s="6" t="s">
        <v>48</v>
      </c>
      <c r="M48" s="6" t="s">
        <v>49</v>
      </c>
      <c r="N48" s="6" t="s">
        <v>50</v>
      </c>
      <c r="O48" s="6" t="s">
        <v>52</v>
      </c>
      <c r="P48" s="6" t="s">
        <v>53</v>
      </c>
      <c r="Q48" s="9" t="s">
        <v>54</v>
      </c>
    </row>
    <row r="49" spans="1:17" s="81" customFormat="1" ht="14.25" customHeight="1">
      <c r="A49" s="202" t="s">
        <v>131</v>
      </c>
      <c r="B49" s="206" t="str">
        <f t="shared" ref="B49" si="19">"linia "&amp;RIGHT(A49,1)</f>
        <v>linia 9</v>
      </c>
      <c r="C49" s="207"/>
      <c r="D49" s="207"/>
      <c r="E49" s="208"/>
      <c r="F49" s="58"/>
      <c r="G49" s="58"/>
      <c r="H49" s="198"/>
      <c r="I49" s="200"/>
      <c r="J49" s="200"/>
      <c r="K49" s="6" t="s">
        <v>0</v>
      </c>
      <c r="L49" s="6">
        <v>5</v>
      </c>
      <c r="M49" s="6">
        <v>3</v>
      </c>
      <c r="N49" s="42">
        <f t="shared" ref="N49" si="20">G51</f>
        <v>3.5999999999999996</v>
      </c>
      <c r="O49" s="6">
        <v>5</v>
      </c>
      <c r="P49" s="6">
        <v>3</v>
      </c>
      <c r="Q49" s="43">
        <f t="shared" ref="Q49" si="21">N49</f>
        <v>3.5999999999999996</v>
      </c>
    </row>
    <row r="50" spans="1:17" s="81" customFormat="1" ht="14.25" customHeight="1">
      <c r="A50" s="203"/>
      <c r="B50" s="87" t="s">
        <v>11</v>
      </c>
      <c r="C50" s="87" t="s">
        <v>12</v>
      </c>
      <c r="D50" s="87" t="s">
        <v>13</v>
      </c>
      <c r="E50" s="87" t="s">
        <v>14</v>
      </c>
      <c r="F50" s="58"/>
      <c r="G50" s="58"/>
      <c r="H50" s="198"/>
      <c r="I50" s="200"/>
      <c r="J50" s="200"/>
      <c r="K50" s="6" t="s">
        <v>1</v>
      </c>
      <c r="L50" s="6">
        <v>97</v>
      </c>
      <c r="M50" s="6">
        <v>94</v>
      </c>
      <c r="N50" s="6">
        <v>94</v>
      </c>
      <c r="O50" s="6">
        <v>105</v>
      </c>
      <c r="P50" s="6">
        <v>100</v>
      </c>
      <c r="Q50" s="9">
        <v>100</v>
      </c>
    </row>
    <row r="51" spans="1:17" s="81" customFormat="1" ht="14.25" customHeight="1">
      <c r="A51" s="204"/>
      <c r="B51" s="38">
        <f>'Dane wejściowe'!AJ77</f>
        <v>124.98</v>
      </c>
      <c r="C51" s="38">
        <f>'Dane wejściowe'!AK77</f>
        <v>18.579999999999998</v>
      </c>
      <c r="D51" s="38">
        <f>'Dane wejściowe'!AL77</f>
        <v>94.98</v>
      </c>
      <c r="E51" s="38">
        <f>'Dane wejściowe'!AM77</f>
        <v>18.579999999999998</v>
      </c>
      <c r="F51" s="58">
        <f t="shared" ref="F51" si="22">SQRT((B51-D51)^2+(C51-E51)^2)</f>
        <v>30</v>
      </c>
      <c r="G51" s="58">
        <f t="shared" ref="G51" si="23">F51/$G$6</f>
        <v>3.5999999999999996</v>
      </c>
      <c r="H51" s="189"/>
      <c r="I51" s="201"/>
      <c r="J51" s="201"/>
      <c r="K51" s="10" t="s">
        <v>5</v>
      </c>
      <c r="L51" s="10">
        <f t="shared" ref="L51:Q51" si="24">IF(L47&gt;0,10^(0.1*L50),0)</f>
        <v>0</v>
      </c>
      <c r="M51" s="10">
        <f t="shared" si="24"/>
        <v>0</v>
      </c>
      <c r="N51" s="10">
        <f t="shared" si="24"/>
        <v>0</v>
      </c>
      <c r="O51" s="10">
        <f t="shared" si="24"/>
        <v>0</v>
      </c>
      <c r="P51" s="10">
        <f t="shared" si="24"/>
        <v>10000000000</v>
      </c>
      <c r="Q51" s="11">
        <f t="shared" si="24"/>
        <v>10000000000</v>
      </c>
    </row>
    <row r="52" spans="1:17">
      <c r="H52" s="188">
        <f>10*LOG10(I52)</f>
        <v>77.829045900798107</v>
      </c>
      <c r="I52" s="199">
        <f>SUMPRODUCT(L52:Q52,L54:Q54)*$E$3/$E$7*J52</f>
        <v>60660305.065245003</v>
      </c>
      <c r="J52" s="199">
        <f>SUM(L56:Q56)</f>
        <v>7523758767.7823257</v>
      </c>
      <c r="K52" s="7" t="s">
        <v>51</v>
      </c>
      <c r="L52" s="7">
        <v>1</v>
      </c>
      <c r="M52" s="7">
        <v>0</v>
      </c>
      <c r="N52" s="8">
        <v>1</v>
      </c>
      <c r="O52" s="7">
        <v>0</v>
      </c>
      <c r="P52" s="7">
        <v>0</v>
      </c>
      <c r="Q52" s="8">
        <v>0</v>
      </c>
    </row>
    <row r="53" spans="1:17" ht="15">
      <c r="A53" s="12" t="s">
        <v>56</v>
      </c>
      <c r="H53" s="198"/>
      <c r="I53" s="200"/>
      <c r="J53" s="200"/>
      <c r="K53" s="6" t="s">
        <v>2</v>
      </c>
      <c r="L53" s="6" t="s">
        <v>48</v>
      </c>
      <c r="M53" s="6" t="s">
        <v>49</v>
      </c>
      <c r="N53" s="6" t="s">
        <v>50</v>
      </c>
      <c r="O53" s="6" t="s">
        <v>52</v>
      </c>
      <c r="P53" s="6" t="s">
        <v>53</v>
      </c>
      <c r="Q53" s="9" t="s">
        <v>54</v>
      </c>
    </row>
    <row r="54" spans="1:17" ht="14.25" customHeight="1">
      <c r="A54" s="202" t="s">
        <v>132</v>
      </c>
      <c r="B54" s="205" t="str">
        <f>"linia "&amp;RIGHT(A54,1)</f>
        <v>linia 1</v>
      </c>
      <c r="C54" s="205"/>
      <c r="D54" s="205"/>
      <c r="E54" s="205"/>
      <c r="H54" s="198"/>
      <c r="I54" s="200"/>
      <c r="J54" s="200"/>
      <c r="K54" s="6" t="s">
        <v>0</v>
      </c>
      <c r="L54" s="6">
        <v>5</v>
      </c>
      <c r="M54" s="6">
        <v>3</v>
      </c>
      <c r="N54" s="42">
        <f>Q54</f>
        <v>3.5999999999999996</v>
      </c>
      <c r="O54" s="6">
        <v>5</v>
      </c>
      <c r="P54" s="6">
        <v>3</v>
      </c>
      <c r="Q54" s="43">
        <f>G56</f>
        <v>3.5999999999999996</v>
      </c>
    </row>
    <row r="55" spans="1:17" ht="14.25" customHeight="1">
      <c r="A55" s="203"/>
      <c r="B55" s="4" t="s">
        <v>11</v>
      </c>
      <c r="C55" s="4" t="s">
        <v>12</v>
      </c>
      <c r="D55" s="4" t="s">
        <v>13</v>
      </c>
      <c r="E55" s="4" t="s">
        <v>14</v>
      </c>
      <c r="H55" s="198"/>
      <c r="I55" s="200"/>
      <c r="J55" s="200"/>
      <c r="K55" s="6" t="s">
        <v>1</v>
      </c>
      <c r="L55" s="6">
        <v>97</v>
      </c>
      <c r="M55" s="6">
        <v>94</v>
      </c>
      <c r="N55" s="6">
        <v>94</v>
      </c>
      <c r="O55" s="6">
        <v>105</v>
      </c>
      <c r="P55" s="6">
        <v>100</v>
      </c>
      <c r="Q55" s="9">
        <v>100</v>
      </c>
    </row>
    <row r="56" spans="1:17" ht="14.25" customHeight="1">
      <c r="A56" s="204"/>
      <c r="B56" s="1">
        <f>'Dane wejściowe'!D79</f>
        <v>94.98</v>
      </c>
      <c r="C56" s="38">
        <f>'Dane wejściowe'!E79</f>
        <v>18.579999999999998</v>
      </c>
      <c r="D56" s="38">
        <f>'Dane wejściowe'!F79</f>
        <v>124.98</v>
      </c>
      <c r="E56" s="38">
        <f>'Dane wejściowe'!G79</f>
        <v>18.579999999999998</v>
      </c>
      <c r="F56" s="13">
        <f>SQRT((B56-D56)^2+(C56-E56)^2)</f>
        <v>30</v>
      </c>
      <c r="G56" s="13">
        <f>F56/$G$6</f>
        <v>3.5999999999999996</v>
      </c>
      <c r="H56" s="189"/>
      <c r="I56" s="201"/>
      <c r="J56" s="201"/>
      <c r="K56" s="10" t="s">
        <v>5</v>
      </c>
      <c r="L56" s="10">
        <f t="shared" ref="L56:Q56" si="25">IF(L52&gt;0,10^(0.1*L55),0)</f>
        <v>5011872336.2727394</v>
      </c>
      <c r="M56" s="10">
        <f t="shared" si="25"/>
        <v>0</v>
      </c>
      <c r="N56" s="10">
        <f t="shared" si="25"/>
        <v>2511886431.5095868</v>
      </c>
      <c r="O56" s="10">
        <f t="shared" si="25"/>
        <v>0</v>
      </c>
      <c r="P56" s="10">
        <f t="shared" si="25"/>
        <v>0</v>
      </c>
      <c r="Q56" s="11">
        <f t="shared" si="25"/>
        <v>0</v>
      </c>
    </row>
    <row r="57" spans="1:17">
      <c r="H57" s="188">
        <f>10*LOG10(I57)</f>
        <v>72.35373574488942</v>
      </c>
      <c r="I57" s="199">
        <f>SUMPRODUCT(L57:Q57,L59:Q59)*$E$3/$E$7*J57</f>
        <v>17193867.454453804</v>
      </c>
      <c r="J57" s="199">
        <f>SUM(L61:Q61)</f>
        <v>2511886431.5095868</v>
      </c>
      <c r="K57" s="7" t="s">
        <v>51</v>
      </c>
      <c r="L57" s="7">
        <v>0</v>
      </c>
      <c r="M57" s="7">
        <v>0</v>
      </c>
      <c r="N57" s="8">
        <v>1</v>
      </c>
      <c r="O57" s="7">
        <v>0</v>
      </c>
      <c r="P57" s="7">
        <v>0</v>
      </c>
      <c r="Q57" s="8">
        <v>0</v>
      </c>
    </row>
    <row r="58" spans="1:17">
      <c r="H58" s="198"/>
      <c r="I58" s="200"/>
      <c r="J58" s="200"/>
      <c r="K58" s="6" t="s">
        <v>2</v>
      </c>
      <c r="L58" s="6" t="s">
        <v>48</v>
      </c>
      <c r="M58" s="6" t="s">
        <v>49</v>
      </c>
      <c r="N58" s="6" t="s">
        <v>50</v>
      </c>
      <c r="O58" s="6" t="s">
        <v>52</v>
      </c>
      <c r="P58" s="6" t="s">
        <v>53</v>
      </c>
      <c r="Q58" s="9" t="s">
        <v>54</v>
      </c>
    </row>
    <row r="59" spans="1:17" ht="14.25" customHeight="1">
      <c r="A59" s="202" t="s">
        <v>133</v>
      </c>
      <c r="B59" s="205" t="str">
        <f>"linia "&amp;RIGHT(A59,1)</f>
        <v>linia 2</v>
      </c>
      <c r="C59" s="205"/>
      <c r="D59" s="205"/>
      <c r="E59" s="205"/>
      <c r="H59" s="198"/>
      <c r="I59" s="200"/>
      <c r="J59" s="200"/>
      <c r="K59" s="6" t="s">
        <v>0</v>
      </c>
      <c r="L59" s="6">
        <v>5</v>
      </c>
      <c r="M59" s="6">
        <v>3</v>
      </c>
      <c r="N59" s="42">
        <f>Q59</f>
        <v>7.3013353847087439</v>
      </c>
      <c r="O59" s="6">
        <v>5</v>
      </c>
      <c r="P59" s="6">
        <v>3</v>
      </c>
      <c r="Q59" s="43">
        <f>G61</f>
        <v>7.3013353847087439</v>
      </c>
    </row>
    <row r="60" spans="1:17" ht="14.25" customHeight="1">
      <c r="A60" s="203"/>
      <c r="B60" s="4" t="s">
        <v>11</v>
      </c>
      <c r="C60" s="4" t="s">
        <v>12</v>
      </c>
      <c r="D60" s="4" t="s">
        <v>13</v>
      </c>
      <c r="E60" s="4" t="s">
        <v>14</v>
      </c>
      <c r="H60" s="198"/>
      <c r="I60" s="200"/>
      <c r="J60" s="200"/>
      <c r="K60" s="6" t="s">
        <v>1</v>
      </c>
      <c r="L60" s="6">
        <v>97</v>
      </c>
      <c r="M60" s="6">
        <v>94</v>
      </c>
      <c r="N60" s="6">
        <v>94</v>
      </c>
      <c r="O60" s="6">
        <v>105</v>
      </c>
      <c r="P60" s="6">
        <v>100</v>
      </c>
      <c r="Q60" s="9">
        <v>100</v>
      </c>
    </row>
    <row r="61" spans="1:17" ht="14.25" customHeight="1">
      <c r="A61" s="204"/>
      <c r="B61" s="1">
        <f>'Dane wejściowe'!H79</f>
        <v>124.98</v>
      </c>
      <c r="C61" s="38">
        <f>'Dane wejściowe'!I79</f>
        <v>18.579999999999998</v>
      </c>
      <c r="D61" s="38">
        <f>'Dane wejściowe'!J79</f>
        <v>155.87</v>
      </c>
      <c r="E61" s="38">
        <f>'Dane wejściowe'!K79</f>
        <v>-33.840000000000003</v>
      </c>
      <c r="F61" s="13">
        <f>SQRT((B61-D61)^2+(C61-E61)^2)</f>
        <v>60.844461539239539</v>
      </c>
      <c r="G61" s="13">
        <f>F61/$G$6</f>
        <v>7.3013353847087439</v>
      </c>
      <c r="H61" s="189"/>
      <c r="I61" s="201"/>
      <c r="J61" s="201"/>
      <c r="K61" s="10" t="s">
        <v>5</v>
      </c>
      <c r="L61" s="10">
        <f t="shared" ref="L61:Q61" si="26">IF(L57&gt;0,10^(0.1*L60),0)</f>
        <v>0</v>
      </c>
      <c r="M61" s="10">
        <f t="shared" si="26"/>
        <v>0</v>
      </c>
      <c r="N61" s="10">
        <f t="shared" si="26"/>
        <v>2511886431.5095868</v>
      </c>
      <c r="O61" s="10">
        <f t="shared" si="26"/>
        <v>0</v>
      </c>
      <c r="P61" s="10">
        <f t="shared" si="26"/>
        <v>0</v>
      </c>
      <c r="Q61" s="11">
        <f t="shared" si="26"/>
        <v>0</v>
      </c>
    </row>
    <row r="62" spans="1:17">
      <c r="H62" s="188">
        <f>10*LOG10(I62)</f>
        <v>72.015669390575781</v>
      </c>
      <c r="I62" s="199">
        <f>SUMPRODUCT(L62:Q62,L64:Q64)*$E$3/$E$7*J62</f>
        <v>15906218.320470702</v>
      </c>
      <c r="J62" s="199">
        <f>SUM(L66:Q66)</f>
        <v>2511886431.5095868</v>
      </c>
      <c r="K62" s="7" t="s">
        <v>51</v>
      </c>
      <c r="L62" s="7">
        <v>0</v>
      </c>
      <c r="M62" s="7">
        <v>0</v>
      </c>
      <c r="N62" s="8">
        <v>1</v>
      </c>
      <c r="O62" s="7">
        <v>0</v>
      </c>
      <c r="P62" s="7">
        <v>0</v>
      </c>
      <c r="Q62" s="8">
        <v>0</v>
      </c>
    </row>
    <row r="63" spans="1:17">
      <c r="H63" s="198"/>
      <c r="I63" s="200"/>
      <c r="J63" s="200"/>
      <c r="K63" s="6" t="s">
        <v>2</v>
      </c>
      <c r="L63" s="6" t="s">
        <v>48</v>
      </c>
      <c r="M63" s="6" t="s">
        <v>49</v>
      </c>
      <c r="N63" s="6" t="s">
        <v>50</v>
      </c>
      <c r="O63" s="6" t="s">
        <v>52</v>
      </c>
      <c r="P63" s="6" t="s">
        <v>53</v>
      </c>
      <c r="Q63" s="9" t="s">
        <v>54</v>
      </c>
    </row>
    <row r="64" spans="1:17" ht="14.25" customHeight="1">
      <c r="A64" s="202" t="s">
        <v>134</v>
      </c>
      <c r="B64" s="205" t="str">
        <f>"linia "&amp;RIGHT(A64,1)</f>
        <v>linia 3</v>
      </c>
      <c r="C64" s="205"/>
      <c r="D64" s="205"/>
      <c r="E64" s="205"/>
      <c r="H64" s="198"/>
      <c r="I64" s="200"/>
      <c r="J64" s="200"/>
      <c r="K64" s="6" t="s">
        <v>0</v>
      </c>
      <c r="L64" s="6">
        <v>5</v>
      </c>
      <c r="M64" s="6">
        <v>3</v>
      </c>
      <c r="N64" s="42">
        <f>Q64</f>
        <v>6.7545382077533604</v>
      </c>
      <c r="O64" s="6">
        <v>5</v>
      </c>
      <c r="P64" s="6">
        <v>3</v>
      </c>
      <c r="Q64" s="43">
        <f>G66</f>
        <v>6.7545382077533604</v>
      </c>
    </row>
    <row r="65" spans="1:17" ht="14.25" customHeight="1">
      <c r="A65" s="203"/>
      <c r="B65" s="4" t="s">
        <v>11</v>
      </c>
      <c r="C65" s="4" t="s">
        <v>12</v>
      </c>
      <c r="D65" s="4" t="s">
        <v>13</v>
      </c>
      <c r="E65" s="4" t="s">
        <v>14</v>
      </c>
      <c r="H65" s="198"/>
      <c r="I65" s="200"/>
      <c r="J65" s="200"/>
      <c r="K65" s="6" t="s">
        <v>1</v>
      </c>
      <c r="L65" s="6">
        <v>97</v>
      </c>
      <c r="M65" s="6">
        <v>94</v>
      </c>
      <c r="N65" s="6">
        <v>94</v>
      </c>
      <c r="O65" s="6">
        <v>105</v>
      </c>
      <c r="P65" s="6">
        <v>100</v>
      </c>
      <c r="Q65" s="9">
        <v>100</v>
      </c>
    </row>
    <row r="66" spans="1:17" ht="14.25" customHeight="1">
      <c r="A66" s="204"/>
      <c r="B66" s="1">
        <f>'Dane wejściowe'!L79</f>
        <v>155.87</v>
      </c>
      <c r="C66" s="38">
        <f>'Dane wejściowe'!M79</f>
        <v>-33.840000000000003</v>
      </c>
      <c r="D66" s="38">
        <f>'Dane wejściowe'!N79</f>
        <v>208.5</v>
      </c>
      <c r="E66" s="38">
        <f>'Dane wejściowe'!O79</f>
        <v>-53.8</v>
      </c>
      <c r="F66" s="13">
        <f>SQRT((B66-D66)^2+(C66-E66)^2)</f>
        <v>56.287818397944676</v>
      </c>
      <c r="G66" s="13">
        <f>F66/$G$6</f>
        <v>6.7545382077533604</v>
      </c>
      <c r="H66" s="189"/>
      <c r="I66" s="201"/>
      <c r="J66" s="201"/>
      <c r="K66" s="10" t="s">
        <v>5</v>
      </c>
      <c r="L66" s="10">
        <f t="shared" ref="L66:Q66" si="27">IF(L62&gt;0,10^(0.1*L65),0)</f>
        <v>0</v>
      </c>
      <c r="M66" s="10">
        <f t="shared" si="27"/>
        <v>0</v>
      </c>
      <c r="N66" s="10">
        <f t="shared" si="27"/>
        <v>2511886431.5095868</v>
      </c>
      <c r="O66" s="10">
        <f t="shared" si="27"/>
        <v>0</v>
      </c>
      <c r="P66" s="10">
        <f t="shared" si="27"/>
        <v>0</v>
      </c>
      <c r="Q66" s="11">
        <f t="shared" si="27"/>
        <v>0</v>
      </c>
    </row>
    <row r="67" spans="1:17">
      <c r="H67" s="188">
        <f>10*LOG10(I67)</f>
        <v>83.527858247182991</v>
      </c>
      <c r="I67" s="199">
        <f>SUMPRODUCT(L67:Q67,L69:Q69)*$E$3/$E$7*J67</f>
        <v>225312779.28060248</v>
      </c>
      <c r="J67" s="199">
        <f>SUM(L71:Q71)</f>
        <v>10035645199.291912</v>
      </c>
      <c r="K67" s="7" t="s">
        <v>51</v>
      </c>
      <c r="L67" s="7">
        <v>1</v>
      </c>
      <c r="M67" s="7">
        <v>1</v>
      </c>
      <c r="N67" s="8">
        <v>1</v>
      </c>
      <c r="O67" s="7">
        <v>0</v>
      </c>
      <c r="P67" s="7">
        <v>0</v>
      </c>
      <c r="Q67" s="8">
        <v>0</v>
      </c>
    </row>
    <row r="68" spans="1:17">
      <c r="H68" s="198"/>
      <c r="I68" s="200"/>
      <c r="J68" s="200"/>
      <c r="K68" s="6" t="s">
        <v>2</v>
      </c>
      <c r="L68" s="6" t="s">
        <v>48</v>
      </c>
      <c r="M68" s="6" t="s">
        <v>49</v>
      </c>
      <c r="N68" s="6" t="s">
        <v>50</v>
      </c>
      <c r="O68" s="6" t="s">
        <v>52</v>
      </c>
      <c r="P68" s="6" t="s">
        <v>53</v>
      </c>
      <c r="Q68" s="9" t="s">
        <v>54</v>
      </c>
    </row>
    <row r="69" spans="1:17" ht="14.25" customHeight="1">
      <c r="A69" s="202" t="s">
        <v>135</v>
      </c>
      <c r="B69" s="205" t="str">
        <f>"linia "&amp;RIGHT(A69,1)</f>
        <v>linia 4</v>
      </c>
      <c r="C69" s="205"/>
      <c r="D69" s="205"/>
      <c r="E69" s="205"/>
      <c r="H69" s="198"/>
      <c r="I69" s="200"/>
      <c r="J69" s="200"/>
      <c r="K69" s="6" t="s">
        <v>0</v>
      </c>
      <c r="L69" s="6">
        <v>5</v>
      </c>
      <c r="M69" s="6">
        <v>3</v>
      </c>
      <c r="N69" s="42">
        <f>Q69</f>
        <v>15.947999999999997</v>
      </c>
      <c r="O69" s="6">
        <v>5</v>
      </c>
      <c r="P69" s="6">
        <v>3</v>
      </c>
      <c r="Q69" s="43">
        <f>G71</f>
        <v>15.947999999999997</v>
      </c>
    </row>
    <row r="70" spans="1:17" ht="14.25" customHeight="1">
      <c r="A70" s="203"/>
      <c r="B70" s="4" t="s">
        <v>11</v>
      </c>
      <c r="C70" s="4" t="s">
        <v>12</v>
      </c>
      <c r="D70" s="4" t="s">
        <v>13</v>
      </c>
      <c r="E70" s="4" t="s">
        <v>14</v>
      </c>
      <c r="H70" s="198"/>
      <c r="I70" s="200"/>
      <c r="J70" s="200"/>
      <c r="K70" s="6" t="s">
        <v>1</v>
      </c>
      <c r="L70" s="6">
        <v>97</v>
      </c>
      <c r="M70" s="6">
        <v>94</v>
      </c>
      <c r="N70" s="6">
        <v>94</v>
      </c>
      <c r="O70" s="6">
        <v>105</v>
      </c>
      <c r="P70" s="6">
        <v>100</v>
      </c>
      <c r="Q70" s="9">
        <v>100</v>
      </c>
    </row>
    <row r="71" spans="1:17" ht="14.25" customHeight="1">
      <c r="A71" s="204"/>
      <c r="B71" s="1">
        <f>'Dane wejściowe'!P79</f>
        <v>208.5</v>
      </c>
      <c r="C71" s="38">
        <f>'Dane wejściowe'!Q79</f>
        <v>-53.8</v>
      </c>
      <c r="D71" s="38">
        <f>'Dane wejściowe'!R79</f>
        <v>208.5</v>
      </c>
      <c r="E71" s="38">
        <f>'Dane wejściowe'!S79</f>
        <v>79.099999999999994</v>
      </c>
      <c r="F71" s="13">
        <f>SQRT((B71-D71)^2+(C71-E71)^2)</f>
        <v>132.89999999999998</v>
      </c>
      <c r="G71" s="13">
        <f>F71/$G$6</f>
        <v>15.947999999999997</v>
      </c>
      <c r="H71" s="189"/>
      <c r="I71" s="201"/>
      <c r="J71" s="201"/>
      <c r="K71" s="10" t="s">
        <v>5</v>
      </c>
      <c r="L71" s="10">
        <f t="shared" ref="L71:Q71" si="28">IF(L67&gt;0,10^(0.1*L70),0)</f>
        <v>5011872336.2727394</v>
      </c>
      <c r="M71" s="10">
        <f t="shared" si="28"/>
        <v>2511886431.5095868</v>
      </c>
      <c r="N71" s="10">
        <f t="shared" si="28"/>
        <v>2511886431.5095868</v>
      </c>
      <c r="O71" s="10">
        <f t="shared" si="28"/>
        <v>0</v>
      </c>
      <c r="P71" s="10">
        <f t="shared" si="28"/>
        <v>0</v>
      </c>
      <c r="Q71" s="11">
        <f t="shared" si="28"/>
        <v>0</v>
      </c>
    </row>
    <row r="72" spans="1:17">
      <c r="F72" s="58"/>
      <c r="G72" s="58"/>
      <c r="H72" s="188">
        <f>10*LOG10(I72)</f>
        <v>71.83112455774679</v>
      </c>
      <c r="I72" s="199">
        <f>SUMPRODUCT(L72:Q72,L74:Q74)*$E$3/$E$7*J72</f>
        <v>15244474.415764973</v>
      </c>
      <c r="J72" s="199">
        <f>SUM(L76:Q76)</f>
        <v>2511886431.5095868</v>
      </c>
      <c r="K72" s="7" t="s">
        <v>51</v>
      </c>
      <c r="L72" s="7">
        <v>0</v>
      </c>
      <c r="M72" s="7">
        <v>0</v>
      </c>
      <c r="N72" s="8">
        <v>1</v>
      </c>
      <c r="O72" s="7">
        <v>0</v>
      </c>
      <c r="P72" s="7">
        <v>0</v>
      </c>
      <c r="Q72" s="8">
        <v>0</v>
      </c>
    </row>
    <row r="73" spans="1:17">
      <c r="F73" s="58"/>
      <c r="G73" s="58"/>
      <c r="H73" s="198"/>
      <c r="I73" s="200"/>
      <c r="J73" s="200"/>
      <c r="K73" s="6" t="s">
        <v>2</v>
      </c>
      <c r="L73" s="6" t="s">
        <v>48</v>
      </c>
      <c r="M73" s="6" t="s">
        <v>49</v>
      </c>
      <c r="N73" s="6" t="s">
        <v>50</v>
      </c>
      <c r="O73" s="6" t="s">
        <v>52</v>
      </c>
      <c r="P73" s="6" t="s">
        <v>53</v>
      </c>
      <c r="Q73" s="9" t="s">
        <v>54</v>
      </c>
    </row>
    <row r="74" spans="1:17" ht="14.25" customHeight="1">
      <c r="A74" s="202" t="s">
        <v>136</v>
      </c>
      <c r="B74" s="205" t="str">
        <f>"linia "&amp;RIGHT(A74,1)</f>
        <v>linia 5</v>
      </c>
      <c r="C74" s="205"/>
      <c r="D74" s="205"/>
      <c r="E74" s="205"/>
      <c r="F74" s="58"/>
      <c r="G74" s="58"/>
      <c r="H74" s="198"/>
      <c r="I74" s="200"/>
      <c r="J74" s="200"/>
      <c r="K74" s="6" t="s">
        <v>0</v>
      </c>
      <c r="L74" s="6">
        <v>5</v>
      </c>
      <c r="M74" s="6">
        <v>3</v>
      </c>
      <c r="N74" s="42">
        <f>Q74</f>
        <v>6.4735302146510456</v>
      </c>
      <c r="O74" s="6">
        <v>5</v>
      </c>
      <c r="P74" s="6">
        <v>3</v>
      </c>
      <c r="Q74" s="43">
        <f>G76</f>
        <v>6.4735302146510456</v>
      </c>
    </row>
    <row r="75" spans="1:17" ht="14.25" customHeight="1">
      <c r="A75" s="203"/>
      <c r="B75" s="70" t="s">
        <v>11</v>
      </c>
      <c r="C75" s="70" t="s">
        <v>12</v>
      </c>
      <c r="D75" s="70" t="s">
        <v>13</v>
      </c>
      <c r="E75" s="70" t="s">
        <v>14</v>
      </c>
      <c r="F75" s="58"/>
      <c r="G75" s="58"/>
      <c r="H75" s="198"/>
      <c r="I75" s="200"/>
      <c r="J75" s="200"/>
      <c r="K75" s="6" t="s">
        <v>1</v>
      </c>
      <c r="L75" s="6">
        <v>97</v>
      </c>
      <c r="M75" s="6">
        <v>94</v>
      </c>
      <c r="N75" s="6">
        <v>94</v>
      </c>
      <c r="O75" s="6">
        <v>105</v>
      </c>
      <c r="P75" s="6">
        <v>100</v>
      </c>
      <c r="Q75" s="9">
        <v>100</v>
      </c>
    </row>
    <row r="76" spans="1:17" ht="14.25" customHeight="1">
      <c r="A76" s="204"/>
      <c r="B76" s="38">
        <f>'Dane wejściowe'!T79</f>
        <v>208.5</v>
      </c>
      <c r="C76" s="38">
        <f>'Dane wejściowe'!U79</f>
        <v>79.099999999999994</v>
      </c>
      <c r="D76" s="38">
        <f>'Dane wejściowe'!V79</f>
        <v>201.5</v>
      </c>
      <c r="E76" s="38">
        <f>'Dane wejściowe'!W79</f>
        <v>132.59</v>
      </c>
      <c r="F76" s="58">
        <f>SQRT((B76-D76)^2+(C76-E76)^2)</f>
        <v>53.94608512209205</v>
      </c>
      <c r="G76" s="58">
        <f>F76/$G$6</f>
        <v>6.4735302146510456</v>
      </c>
      <c r="H76" s="189"/>
      <c r="I76" s="201"/>
      <c r="J76" s="201"/>
      <c r="K76" s="10" t="s">
        <v>5</v>
      </c>
      <c r="L76" s="10">
        <f t="shared" ref="L76:Q76" si="29">IF(L72&gt;0,10^(0.1*L75),0)</f>
        <v>0</v>
      </c>
      <c r="M76" s="10">
        <f t="shared" si="29"/>
        <v>0</v>
      </c>
      <c r="N76" s="10">
        <f t="shared" si="29"/>
        <v>2511886431.5095868</v>
      </c>
      <c r="O76" s="10">
        <f t="shared" si="29"/>
        <v>0</v>
      </c>
      <c r="P76" s="10">
        <f t="shared" si="29"/>
        <v>0</v>
      </c>
      <c r="Q76" s="11">
        <f t="shared" si="29"/>
        <v>0</v>
      </c>
    </row>
    <row r="77" spans="1:17">
      <c r="F77" s="58"/>
      <c r="G77" s="58"/>
      <c r="H77" s="188">
        <f>10*LOG10(I77)</f>
        <v>74.253417135655496</v>
      </c>
      <c r="I77" s="199">
        <f>SUMPRODUCT(L77:Q77,L79:Q79)*$E$3/$E$7*J77</f>
        <v>26628194.07462918</v>
      </c>
      <c r="J77" s="199">
        <f>SUM(L81:Q81)</f>
        <v>2511886431.5095868</v>
      </c>
      <c r="K77" s="7" t="s">
        <v>51</v>
      </c>
      <c r="L77" s="7">
        <v>0</v>
      </c>
      <c r="M77" s="7">
        <v>0</v>
      </c>
      <c r="N77" s="8">
        <v>1</v>
      </c>
      <c r="O77" s="7">
        <v>0</v>
      </c>
      <c r="P77" s="7">
        <v>0</v>
      </c>
      <c r="Q77" s="8">
        <v>0</v>
      </c>
    </row>
    <row r="78" spans="1:17">
      <c r="F78" s="58"/>
      <c r="G78" s="58"/>
      <c r="H78" s="198"/>
      <c r="I78" s="200"/>
      <c r="J78" s="200"/>
      <c r="K78" s="6" t="s">
        <v>2</v>
      </c>
      <c r="L78" s="6" t="s">
        <v>48</v>
      </c>
      <c r="M78" s="6" t="s">
        <v>49</v>
      </c>
      <c r="N78" s="6" t="s">
        <v>50</v>
      </c>
      <c r="O78" s="6" t="s">
        <v>52</v>
      </c>
      <c r="P78" s="6" t="s">
        <v>53</v>
      </c>
      <c r="Q78" s="9" t="s">
        <v>54</v>
      </c>
    </row>
    <row r="79" spans="1:17" ht="14.25" customHeight="1">
      <c r="A79" s="202" t="s">
        <v>137</v>
      </c>
      <c r="B79" s="205" t="str">
        <f>"linia "&amp;RIGHT(A79,1)</f>
        <v>linia 6</v>
      </c>
      <c r="C79" s="205"/>
      <c r="D79" s="205"/>
      <c r="E79" s="205"/>
      <c r="F79" s="58"/>
      <c r="G79" s="58"/>
      <c r="H79" s="198"/>
      <c r="I79" s="200"/>
      <c r="J79" s="200"/>
      <c r="K79" s="6" t="s">
        <v>0</v>
      </c>
      <c r="L79" s="6">
        <v>5</v>
      </c>
      <c r="M79" s="6">
        <v>3</v>
      </c>
      <c r="N79" s="42">
        <f>Q79</f>
        <v>11.307599999999997</v>
      </c>
      <c r="O79" s="6">
        <v>5</v>
      </c>
      <c r="P79" s="6">
        <v>3</v>
      </c>
      <c r="Q79" s="43">
        <f>G81</f>
        <v>11.307599999999997</v>
      </c>
    </row>
    <row r="80" spans="1:17" ht="14.25" customHeight="1">
      <c r="A80" s="203"/>
      <c r="B80" s="70" t="s">
        <v>11</v>
      </c>
      <c r="C80" s="70" t="s">
        <v>12</v>
      </c>
      <c r="D80" s="70" t="s">
        <v>13</v>
      </c>
      <c r="E80" s="70" t="s">
        <v>14</v>
      </c>
      <c r="F80" s="58"/>
      <c r="G80" s="58"/>
      <c r="H80" s="198"/>
      <c r="I80" s="200"/>
      <c r="J80" s="200"/>
      <c r="K80" s="6" t="s">
        <v>1</v>
      </c>
      <c r="L80" s="6">
        <v>97</v>
      </c>
      <c r="M80" s="6">
        <v>94</v>
      </c>
      <c r="N80" s="6">
        <v>94</v>
      </c>
      <c r="O80" s="6">
        <v>105</v>
      </c>
      <c r="P80" s="6">
        <v>100</v>
      </c>
      <c r="Q80" s="9">
        <v>100</v>
      </c>
    </row>
    <row r="81" spans="1:17" ht="14.25" customHeight="1">
      <c r="A81" s="204"/>
      <c r="B81" s="38">
        <f>'Dane wejściowe'!X79</f>
        <v>201.5</v>
      </c>
      <c r="C81" s="38">
        <f>'Dane wejściowe'!Y79</f>
        <v>132.59</v>
      </c>
      <c r="D81" s="38">
        <f>'Dane wejściowe'!Z79</f>
        <v>201.5</v>
      </c>
      <c r="E81" s="38">
        <f>'Dane wejściowe'!AA79</f>
        <v>226.82</v>
      </c>
      <c r="F81" s="58">
        <f>SQRT((B81-D81)^2+(C81-E81)^2)</f>
        <v>94.22999999999999</v>
      </c>
      <c r="G81" s="58">
        <f>F81/$G$6</f>
        <v>11.307599999999997</v>
      </c>
      <c r="H81" s="189"/>
      <c r="I81" s="201"/>
      <c r="J81" s="201"/>
      <c r="K81" s="10" t="s">
        <v>5</v>
      </c>
      <c r="L81" s="10">
        <f t="shared" ref="L81:Q81" si="30">IF(L77&gt;0,10^(0.1*L80),0)</f>
        <v>0</v>
      </c>
      <c r="M81" s="10">
        <f t="shared" si="30"/>
        <v>0</v>
      </c>
      <c r="N81" s="10">
        <f t="shared" si="30"/>
        <v>2511886431.5095868</v>
      </c>
      <c r="O81" s="10">
        <f t="shared" si="30"/>
        <v>0</v>
      </c>
      <c r="P81" s="10">
        <f t="shared" si="30"/>
        <v>0</v>
      </c>
      <c r="Q81" s="11">
        <f t="shared" si="30"/>
        <v>0</v>
      </c>
    </row>
    <row r="82" spans="1:17" s="81" customFormat="1">
      <c r="F82" s="58"/>
      <c r="G82" s="58"/>
      <c r="H82" s="188">
        <f>10*LOG10(I82)</f>
        <v>69.717959733619708</v>
      </c>
      <c r="I82" s="199">
        <f>SUMPRODUCT(L82:Q82,L84:Q84)*$E$3/$E$7*J82</f>
        <v>9371216.5433831587</v>
      </c>
      <c r="J82" s="199">
        <f>SUM(L86:Q86)</f>
        <v>2511886431.5095868</v>
      </c>
      <c r="K82" s="7" t="s">
        <v>51</v>
      </c>
      <c r="L82" s="7">
        <v>0</v>
      </c>
      <c r="M82" s="7">
        <v>0</v>
      </c>
      <c r="N82" s="8">
        <v>1</v>
      </c>
      <c r="O82" s="7">
        <v>0</v>
      </c>
      <c r="P82" s="7">
        <v>0</v>
      </c>
      <c r="Q82" s="8">
        <v>0</v>
      </c>
    </row>
    <row r="83" spans="1:17" s="81" customFormat="1">
      <c r="F83" s="58"/>
      <c r="G83" s="58"/>
      <c r="H83" s="198"/>
      <c r="I83" s="200"/>
      <c r="J83" s="200"/>
      <c r="K83" s="6" t="s">
        <v>2</v>
      </c>
      <c r="L83" s="6" t="s">
        <v>48</v>
      </c>
      <c r="M83" s="6" t="s">
        <v>49</v>
      </c>
      <c r="N83" s="6" t="s">
        <v>50</v>
      </c>
      <c r="O83" s="6" t="s">
        <v>52</v>
      </c>
      <c r="P83" s="6" t="s">
        <v>53</v>
      </c>
      <c r="Q83" s="9" t="s">
        <v>54</v>
      </c>
    </row>
    <row r="84" spans="1:17" s="81" customFormat="1" ht="14.25" customHeight="1">
      <c r="A84" s="202" t="s">
        <v>138</v>
      </c>
      <c r="B84" s="205" t="str">
        <f>"linia "&amp;RIGHT(A84,1)</f>
        <v>linia 7</v>
      </c>
      <c r="C84" s="205"/>
      <c r="D84" s="205"/>
      <c r="E84" s="205"/>
      <c r="F84" s="58"/>
      <c r="G84" s="58"/>
      <c r="H84" s="198"/>
      <c r="I84" s="200"/>
      <c r="J84" s="200"/>
      <c r="K84" s="6" t="s">
        <v>0</v>
      </c>
      <c r="L84" s="6">
        <v>5</v>
      </c>
      <c r="M84" s="6">
        <v>3</v>
      </c>
      <c r="N84" s="42">
        <f>Q84</f>
        <v>3.979465069579077</v>
      </c>
      <c r="O84" s="6">
        <v>5</v>
      </c>
      <c r="P84" s="6">
        <v>3</v>
      </c>
      <c r="Q84" s="43">
        <f>G86</f>
        <v>3.979465069579077</v>
      </c>
    </row>
    <row r="85" spans="1:17" s="81" customFormat="1" ht="14.25" customHeight="1">
      <c r="A85" s="203"/>
      <c r="B85" s="82" t="s">
        <v>11</v>
      </c>
      <c r="C85" s="82" t="s">
        <v>12</v>
      </c>
      <c r="D85" s="82" t="s">
        <v>13</v>
      </c>
      <c r="E85" s="82" t="s">
        <v>14</v>
      </c>
      <c r="F85" s="58"/>
      <c r="G85" s="58"/>
      <c r="H85" s="198"/>
      <c r="I85" s="200"/>
      <c r="J85" s="200"/>
      <c r="K85" s="6" t="s">
        <v>1</v>
      </c>
      <c r="L85" s="6">
        <v>97</v>
      </c>
      <c r="M85" s="6">
        <v>94</v>
      </c>
      <c r="N85" s="6">
        <v>94</v>
      </c>
      <c r="O85" s="6">
        <v>105</v>
      </c>
      <c r="P85" s="6">
        <v>100</v>
      </c>
      <c r="Q85" s="9">
        <v>100</v>
      </c>
    </row>
    <row r="86" spans="1:17" s="81" customFormat="1" ht="14.25" customHeight="1">
      <c r="A86" s="204"/>
      <c r="B86" s="38">
        <f>'Dane wejściowe'!AB79</f>
        <v>201.5</v>
      </c>
      <c r="C86" s="38">
        <f>'Dane wejściowe'!AC79</f>
        <v>226.82</v>
      </c>
      <c r="D86" s="38">
        <f>'Dane wejściowe'!AD79</f>
        <v>178.5</v>
      </c>
      <c r="E86" s="38">
        <f>'Dane wejściowe'!AE79</f>
        <v>250.71</v>
      </c>
      <c r="F86" s="58">
        <f>SQRT((B86-D86)^2+(C86-E86)^2)</f>
        <v>33.162208913158977</v>
      </c>
      <c r="G86" s="58">
        <f>F86/$G$6</f>
        <v>3.979465069579077</v>
      </c>
      <c r="H86" s="189"/>
      <c r="I86" s="201"/>
      <c r="J86" s="201"/>
      <c r="K86" s="10" t="s">
        <v>5</v>
      </c>
      <c r="L86" s="10">
        <f t="shared" ref="L86:Q86" si="31">IF(L82&gt;0,10^(0.1*L85),0)</f>
        <v>0</v>
      </c>
      <c r="M86" s="10">
        <f t="shared" si="31"/>
        <v>0</v>
      </c>
      <c r="N86" s="10">
        <f t="shared" si="31"/>
        <v>2511886431.5095868</v>
      </c>
      <c r="O86" s="10">
        <f t="shared" si="31"/>
        <v>0</v>
      </c>
      <c r="P86" s="10">
        <f t="shared" si="31"/>
        <v>0</v>
      </c>
      <c r="Q86" s="11">
        <f t="shared" si="31"/>
        <v>0</v>
      </c>
    </row>
    <row r="87" spans="1:17" s="81" customFormat="1">
      <c r="F87" s="58"/>
      <c r="G87" s="58"/>
      <c r="H87" s="188">
        <f>10*LOG10(I87)</f>
        <v>73.169207974579763</v>
      </c>
      <c r="I87" s="199">
        <f>SUMPRODUCT(L87:Q87,L89:Q89)*$E$3/$E$7*J87</f>
        <v>20745351.487498645</v>
      </c>
      <c r="J87" s="199">
        <f>SUM(L91:Q91)</f>
        <v>2511886431.5095868</v>
      </c>
      <c r="K87" s="7" t="s">
        <v>51</v>
      </c>
      <c r="L87" s="7">
        <v>0</v>
      </c>
      <c r="M87" s="7">
        <v>0</v>
      </c>
      <c r="N87" s="8">
        <v>1</v>
      </c>
      <c r="O87" s="7">
        <v>0</v>
      </c>
      <c r="P87" s="7">
        <v>0</v>
      </c>
      <c r="Q87" s="8">
        <v>0</v>
      </c>
    </row>
    <row r="88" spans="1:17" s="81" customFormat="1">
      <c r="F88" s="58"/>
      <c r="G88" s="58"/>
      <c r="H88" s="198"/>
      <c r="I88" s="200"/>
      <c r="J88" s="200"/>
      <c r="K88" s="6" t="s">
        <v>2</v>
      </c>
      <c r="L88" s="6" t="s">
        <v>48</v>
      </c>
      <c r="M88" s="6" t="s">
        <v>49</v>
      </c>
      <c r="N88" s="6" t="s">
        <v>50</v>
      </c>
      <c r="O88" s="6" t="s">
        <v>52</v>
      </c>
      <c r="P88" s="6" t="s">
        <v>53</v>
      </c>
      <c r="Q88" s="9" t="s">
        <v>54</v>
      </c>
    </row>
    <row r="89" spans="1:17" s="81" customFormat="1" ht="14.25" customHeight="1">
      <c r="A89" s="202" t="s">
        <v>139</v>
      </c>
      <c r="B89" s="205" t="str">
        <f>"linia "&amp;RIGHT(A89,1)</f>
        <v>linia 8</v>
      </c>
      <c r="C89" s="205"/>
      <c r="D89" s="205"/>
      <c r="E89" s="205"/>
      <c r="F89" s="58"/>
      <c r="G89" s="58"/>
      <c r="H89" s="198"/>
      <c r="I89" s="200"/>
      <c r="J89" s="200"/>
      <c r="K89" s="6" t="s">
        <v>0</v>
      </c>
      <c r="L89" s="6">
        <v>5</v>
      </c>
      <c r="M89" s="6">
        <v>3</v>
      </c>
      <c r="N89" s="42">
        <f>Q89</f>
        <v>8.8094647283475727</v>
      </c>
      <c r="O89" s="6">
        <v>5</v>
      </c>
      <c r="P89" s="6">
        <v>3</v>
      </c>
      <c r="Q89" s="43">
        <f>G91</f>
        <v>8.8094647283475727</v>
      </c>
    </row>
    <row r="90" spans="1:17" s="81" customFormat="1" ht="14.25" customHeight="1">
      <c r="A90" s="203"/>
      <c r="B90" s="82" t="s">
        <v>11</v>
      </c>
      <c r="C90" s="82" t="s">
        <v>12</v>
      </c>
      <c r="D90" s="82" t="s">
        <v>13</v>
      </c>
      <c r="E90" s="82" t="s">
        <v>14</v>
      </c>
      <c r="F90" s="58"/>
      <c r="G90" s="58"/>
      <c r="H90" s="198"/>
      <c r="I90" s="200"/>
      <c r="J90" s="200"/>
      <c r="K90" s="6" t="s">
        <v>1</v>
      </c>
      <c r="L90" s="6">
        <v>97</v>
      </c>
      <c r="M90" s="6">
        <v>94</v>
      </c>
      <c r="N90" s="6">
        <v>94</v>
      </c>
      <c r="O90" s="6">
        <v>105</v>
      </c>
      <c r="P90" s="6">
        <v>100</v>
      </c>
      <c r="Q90" s="9">
        <v>100</v>
      </c>
    </row>
    <row r="91" spans="1:17" s="81" customFormat="1" ht="14.25" customHeight="1">
      <c r="A91" s="204"/>
      <c r="B91" s="38">
        <f>'Dane wejściowe'!AF79</f>
        <v>178.5</v>
      </c>
      <c r="C91" s="38">
        <f>'Dane wejściowe'!AG79</f>
        <v>250.71</v>
      </c>
      <c r="D91" s="38">
        <f>'Dane wejściowe'!AH79</f>
        <v>172.42</v>
      </c>
      <c r="E91" s="38">
        <f>'Dane wejściowe'!AI79</f>
        <v>323.87</v>
      </c>
      <c r="F91" s="58">
        <f>SQRT((B91-D91)^2+(C91-E91)^2)</f>
        <v>73.412206069563112</v>
      </c>
      <c r="G91" s="58">
        <f>F91/$G$6</f>
        <v>8.8094647283475727</v>
      </c>
      <c r="H91" s="189"/>
      <c r="I91" s="201"/>
      <c r="J91" s="201"/>
      <c r="K91" s="10" t="s">
        <v>5</v>
      </c>
      <c r="L91" s="10">
        <f t="shared" ref="L91:Q91" si="32">IF(L87&gt;0,10^(0.1*L90),0)</f>
        <v>0</v>
      </c>
      <c r="M91" s="10">
        <f t="shared" si="32"/>
        <v>0</v>
      </c>
      <c r="N91" s="10">
        <f t="shared" si="32"/>
        <v>2511886431.5095868</v>
      </c>
      <c r="O91" s="10">
        <f t="shared" si="32"/>
        <v>0</v>
      </c>
      <c r="P91" s="10">
        <f t="shared" si="32"/>
        <v>0</v>
      </c>
      <c r="Q91" s="11">
        <f t="shared" si="32"/>
        <v>0</v>
      </c>
    </row>
    <row r="92" spans="1:17" s="81" customFormat="1">
      <c r="F92" s="58"/>
      <c r="G92" s="58"/>
      <c r="H92" s="188">
        <f>10*LOG10(I92)</f>
        <v>78.642241762355027</v>
      </c>
      <c r="I92" s="199">
        <f>SUMPRODUCT(L92:Q92,L94:Q94)*$E$3/$E$7*J92</f>
        <v>73151658.382905602</v>
      </c>
      <c r="J92" s="199">
        <f>SUM(L96:Q96)</f>
        <v>2511886431.5095868</v>
      </c>
      <c r="K92" s="7" t="s">
        <v>51</v>
      </c>
      <c r="L92" s="7">
        <v>0</v>
      </c>
      <c r="M92" s="7">
        <v>0</v>
      </c>
      <c r="N92" s="8">
        <v>1</v>
      </c>
      <c r="O92" s="7">
        <v>0</v>
      </c>
      <c r="P92" s="7">
        <v>0</v>
      </c>
      <c r="Q92" s="8">
        <v>0</v>
      </c>
    </row>
    <row r="93" spans="1:17" s="81" customFormat="1">
      <c r="F93" s="58"/>
      <c r="G93" s="58"/>
      <c r="H93" s="198"/>
      <c r="I93" s="200"/>
      <c r="J93" s="200"/>
      <c r="K93" s="6" t="s">
        <v>2</v>
      </c>
      <c r="L93" s="6" t="s">
        <v>48</v>
      </c>
      <c r="M93" s="6" t="s">
        <v>49</v>
      </c>
      <c r="N93" s="6" t="s">
        <v>50</v>
      </c>
      <c r="O93" s="6" t="s">
        <v>52</v>
      </c>
      <c r="P93" s="6" t="s">
        <v>53</v>
      </c>
      <c r="Q93" s="9" t="s">
        <v>54</v>
      </c>
    </row>
    <row r="94" spans="1:17" s="81" customFormat="1" ht="14.25" customHeight="1">
      <c r="A94" s="202" t="s">
        <v>140</v>
      </c>
      <c r="B94" s="205" t="str">
        <f>"linia "&amp;RIGHT(A94,1)</f>
        <v>linia 9</v>
      </c>
      <c r="C94" s="205"/>
      <c r="D94" s="205"/>
      <c r="E94" s="205"/>
      <c r="F94" s="58"/>
      <c r="G94" s="58"/>
      <c r="H94" s="198"/>
      <c r="I94" s="200"/>
      <c r="J94" s="200"/>
      <c r="K94" s="6" t="s">
        <v>0</v>
      </c>
      <c r="L94" s="6">
        <v>5</v>
      </c>
      <c r="M94" s="6">
        <v>3</v>
      </c>
      <c r="N94" s="42">
        <f>Q94</f>
        <v>31.063679722788791</v>
      </c>
      <c r="O94" s="6">
        <v>5</v>
      </c>
      <c r="P94" s="6">
        <v>3</v>
      </c>
      <c r="Q94" s="43">
        <f>G96</f>
        <v>31.063679722788791</v>
      </c>
    </row>
    <row r="95" spans="1:17" s="81" customFormat="1" ht="14.25" customHeight="1">
      <c r="A95" s="203"/>
      <c r="B95" s="87" t="s">
        <v>11</v>
      </c>
      <c r="C95" s="87" t="s">
        <v>12</v>
      </c>
      <c r="D95" s="87" t="s">
        <v>13</v>
      </c>
      <c r="E95" s="87" t="s">
        <v>14</v>
      </c>
      <c r="F95" s="58"/>
      <c r="G95" s="58"/>
      <c r="H95" s="198"/>
      <c r="I95" s="200"/>
      <c r="J95" s="200"/>
      <c r="K95" s="6" t="s">
        <v>1</v>
      </c>
      <c r="L95" s="6">
        <v>97</v>
      </c>
      <c r="M95" s="6">
        <v>94</v>
      </c>
      <c r="N95" s="6">
        <v>94</v>
      </c>
      <c r="O95" s="6">
        <v>105</v>
      </c>
      <c r="P95" s="6">
        <v>100</v>
      </c>
      <c r="Q95" s="9">
        <v>100</v>
      </c>
    </row>
    <row r="96" spans="1:17" s="81" customFormat="1" ht="14.25" customHeight="1">
      <c r="A96" s="204"/>
      <c r="B96" s="38">
        <f>'Dane wejściowe'!AJ79</f>
        <v>172.42</v>
      </c>
      <c r="C96" s="38">
        <f>'Dane wejściowe'!AK79</f>
        <v>323.87</v>
      </c>
      <c r="D96" s="38">
        <f>'Dane wejściowe'!AL79</f>
        <v>431.09</v>
      </c>
      <c r="E96" s="38">
        <f>'Dane wejściowe'!AM79</f>
        <v>333.89</v>
      </c>
      <c r="F96" s="58">
        <f>SQRT((B96-D96)^2+(C96-E96)^2)</f>
        <v>258.86399768990663</v>
      </c>
      <c r="G96" s="58">
        <f>F96/$G$6</f>
        <v>31.063679722788791</v>
      </c>
      <c r="H96" s="189"/>
      <c r="I96" s="201"/>
      <c r="J96" s="201"/>
      <c r="K96" s="10" t="s">
        <v>5</v>
      </c>
      <c r="L96" s="10">
        <f t="shared" ref="L96:Q96" si="33">IF(L92&gt;0,10^(0.1*L95),0)</f>
        <v>0</v>
      </c>
      <c r="M96" s="10">
        <f t="shared" si="33"/>
        <v>0</v>
      </c>
      <c r="N96" s="10">
        <f t="shared" si="33"/>
        <v>2511886431.5095868</v>
      </c>
      <c r="O96" s="10">
        <f t="shared" si="33"/>
        <v>0</v>
      </c>
      <c r="P96" s="10">
        <f t="shared" si="33"/>
        <v>0</v>
      </c>
      <c r="Q96" s="11">
        <f t="shared" si="33"/>
        <v>0</v>
      </c>
    </row>
    <row r="97" spans="1:17" s="81" customFormat="1">
      <c r="F97" s="58"/>
      <c r="G97" s="58"/>
      <c r="H97" s="188">
        <f>10*LOG10(I97)</f>
        <v>76.223553386749373</v>
      </c>
      <c r="I97" s="199">
        <f>SUMPRODUCT(L97:Q97,L99:Q99)*$E$3/$E$7*J97</f>
        <v>41913636.119926944</v>
      </c>
      <c r="J97" s="199">
        <f>SUM(L101:Q101)</f>
        <v>2511886431.5095868</v>
      </c>
      <c r="K97" s="7" t="s">
        <v>51</v>
      </c>
      <c r="L97" s="7">
        <v>0</v>
      </c>
      <c r="M97" s="7">
        <v>0</v>
      </c>
      <c r="N97" s="8">
        <v>1</v>
      </c>
      <c r="O97" s="7">
        <v>0</v>
      </c>
      <c r="P97" s="7">
        <v>0</v>
      </c>
      <c r="Q97" s="8">
        <v>0</v>
      </c>
    </row>
    <row r="98" spans="1:17" s="81" customFormat="1">
      <c r="F98" s="58"/>
      <c r="G98" s="58"/>
      <c r="H98" s="198"/>
      <c r="I98" s="200"/>
      <c r="J98" s="200"/>
      <c r="K98" s="6" t="s">
        <v>2</v>
      </c>
      <c r="L98" s="6" t="s">
        <v>48</v>
      </c>
      <c r="M98" s="6" t="s">
        <v>49</v>
      </c>
      <c r="N98" s="6" t="s">
        <v>50</v>
      </c>
      <c r="O98" s="6" t="s">
        <v>52</v>
      </c>
      <c r="P98" s="6" t="s">
        <v>53</v>
      </c>
      <c r="Q98" s="9" t="s">
        <v>54</v>
      </c>
    </row>
    <row r="99" spans="1:17" s="81" customFormat="1" ht="14.25" customHeight="1">
      <c r="A99" s="202" t="s">
        <v>141</v>
      </c>
      <c r="B99" s="205" t="str">
        <f>"linia "&amp;RIGHT(A99,2)</f>
        <v>linia 10</v>
      </c>
      <c r="C99" s="205"/>
      <c r="D99" s="205"/>
      <c r="E99" s="205"/>
      <c r="F99" s="58"/>
      <c r="G99" s="58"/>
      <c r="H99" s="198"/>
      <c r="I99" s="200"/>
      <c r="J99" s="200"/>
      <c r="K99" s="6" t="s">
        <v>0</v>
      </c>
      <c r="L99" s="6">
        <v>5</v>
      </c>
      <c r="M99" s="6">
        <v>3</v>
      </c>
      <c r="N99" s="42">
        <f>Q99</f>
        <v>17.798527022200464</v>
      </c>
      <c r="O99" s="6">
        <v>5</v>
      </c>
      <c r="P99" s="6">
        <v>3</v>
      </c>
      <c r="Q99" s="43">
        <f>G101</f>
        <v>17.798527022200464</v>
      </c>
    </row>
    <row r="100" spans="1:17" s="81" customFormat="1" ht="14.25" customHeight="1">
      <c r="A100" s="203"/>
      <c r="B100" s="87" t="s">
        <v>11</v>
      </c>
      <c r="C100" s="87" t="s">
        <v>12</v>
      </c>
      <c r="D100" s="87" t="s">
        <v>13</v>
      </c>
      <c r="E100" s="87" t="s">
        <v>14</v>
      </c>
      <c r="F100" s="58"/>
      <c r="G100" s="58"/>
      <c r="H100" s="198"/>
      <c r="I100" s="200"/>
      <c r="J100" s="200"/>
      <c r="K100" s="6" t="s">
        <v>1</v>
      </c>
      <c r="L100" s="6">
        <v>97</v>
      </c>
      <c r="M100" s="6">
        <v>94</v>
      </c>
      <c r="N100" s="6">
        <v>94</v>
      </c>
      <c r="O100" s="6">
        <v>105</v>
      </c>
      <c r="P100" s="6">
        <v>100</v>
      </c>
      <c r="Q100" s="9">
        <v>100</v>
      </c>
    </row>
    <row r="101" spans="1:17" s="81" customFormat="1" ht="14.25" customHeight="1">
      <c r="A101" s="204"/>
      <c r="B101" s="38">
        <f>'Dane wejściowe'!AN79</f>
        <v>431.09</v>
      </c>
      <c r="C101" s="38">
        <f>'Dane wejściowe'!AO79</f>
        <v>333.89</v>
      </c>
      <c r="D101" s="38">
        <f>'Dane wejściowe'!AP79</f>
        <v>420.19</v>
      </c>
      <c r="E101" s="38">
        <f>'Dane wejściowe'!AQ79</f>
        <v>481.81</v>
      </c>
      <c r="F101" s="58">
        <f>SQRT((B101-D101)^2+(C101-E101)^2)</f>
        <v>148.3210585183372</v>
      </c>
      <c r="G101" s="58">
        <f>F101/$G$6</f>
        <v>17.798527022200464</v>
      </c>
      <c r="H101" s="189"/>
      <c r="I101" s="201"/>
      <c r="J101" s="201"/>
      <c r="K101" s="10" t="s">
        <v>5</v>
      </c>
      <c r="L101" s="10">
        <f t="shared" ref="L101:Q101" si="34">IF(L97&gt;0,10^(0.1*L100),0)</f>
        <v>0</v>
      </c>
      <c r="M101" s="10">
        <f t="shared" si="34"/>
        <v>0</v>
      </c>
      <c r="N101" s="10">
        <f t="shared" si="34"/>
        <v>2511886431.5095868</v>
      </c>
      <c r="O101" s="10">
        <f t="shared" si="34"/>
        <v>0</v>
      </c>
      <c r="P101" s="10">
        <f t="shared" si="34"/>
        <v>0</v>
      </c>
      <c r="Q101" s="11">
        <f t="shared" si="34"/>
        <v>0</v>
      </c>
    </row>
  </sheetData>
  <mergeCells count="109">
    <mergeCell ref="J77:J81"/>
    <mergeCell ref="H62:H66"/>
    <mergeCell ref="I62:I66"/>
    <mergeCell ref="J62:J66"/>
    <mergeCell ref="B59:E59"/>
    <mergeCell ref="B64:E64"/>
    <mergeCell ref="A59:A61"/>
    <mergeCell ref="A64:A66"/>
    <mergeCell ref="A69:A71"/>
    <mergeCell ref="B69:E69"/>
    <mergeCell ref="H67:H71"/>
    <mergeCell ref="A9:A11"/>
    <mergeCell ref="H12:H16"/>
    <mergeCell ref="H57:H61"/>
    <mergeCell ref="AU9:AX9"/>
    <mergeCell ref="I67:I71"/>
    <mergeCell ref="J67:J71"/>
    <mergeCell ref="I52:I56"/>
    <mergeCell ref="J52:J56"/>
    <mergeCell ref="I57:I61"/>
    <mergeCell ref="J57:J61"/>
    <mergeCell ref="I12:I16"/>
    <mergeCell ref="J12:J16"/>
    <mergeCell ref="I17:I21"/>
    <mergeCell ref="J17:J21"/>
    <mergeCell ref="I27:I31"/>
    <mergeCell ref="J27:J31"/>
    <mergeCell ref="B54:E54"/>
    <mergeCell ref="I22:I26"/>
    <mergeCell ref="J22:J26"/>
    <mergeCell ref="B9:E9"/>
    <mergeCell ref="B14:E14"/>
    <mergeCell ref="B19:E19"/>
    <mergeCell ref="B24:E24"/>
    <mergeCell ref="I32:I36"/>
    <mergeCell ref="BW9:BZ9"/>
    <mergeCell ref="CA9:CD9"/>
    <mergeCell ref="H7:H11"/>
    <mergeCell ref="I7:I11"/>
    <mergeCell ref="J7:J11"/>
    <mergeCell ref="AY9:BB9"/>
    <mergeCell ref="BC9:BF9"/>
    <mergeCell ref="BG9:BJ9"/>
    <mergeCell ref="BK9:BN9"/>
    <mergeCell ref="BO9:BR9"/>
    <mergeCell ref="BS9:BV9"/>
    <mergeCell ref="AA9:AD9"/>
    <mergeCell ref="AE9:AH9"/>
    <mergeCell ref="AI9:AL9"/>
    <mergeCell ref="AM9:AP9"/>
    <mergeCell ref="AQ9:AT9"/>
    <mergeCell ref="J82:J86"/>
    <mergeCell ref="A84:A86"/>
    <mergeCell ref="B84:E84"/>
    <mergeCell ref="A74:A76"/>
    <mergeCell ref="B74:E74"/>
    <mergeCell ref="H27:H31"/>
    <mergeCell ref="H37:H41"/>
    <mergeCell ref="A14:A16"/>
    <mergeCell ref="A19:A21"/>
    <mergeCell ref="A24:A26"/>
    <mergeCell ref="H17:H21"/>
    <mergeCell ref="A54:A56"/>
    <mergeCell ref="A29:A31"/>
    <mergeCell ref="B29:E29"/>
    <mergeCell ref="H32:H36"/>
    <mergeCell ref="A34:A36"/>
    <mergeCell ref="B34:E34"/>
    <mergeCell ref="H22:H26"/>
    <mergeCell ref="A39:A41"/>
    <mergeCell ref="B39:E39"/>
    <mergeCell ref="J32:J36"/>
    <mergeCell ref="I37:I41"/>
    <mergeCell ref="H52:H56"/>
    <mergeCell ref="J37:J41"/>
    <mergeCell ref="A89:A91"/>
    <mergeCell ref="B89:E89"/>
    <mergeCell ref="H42:H46"/>
    <mergeCell ref="I42:I46"/>
    <mergeCell ref="J42:J46"/>
    <mergeCell ref="A44:A46"/>
    <mergeCell ref="B44:E44"/>
    <mergeCell ref="H47:H51"/>
    <mergeCell ref="I47:I51"/>
    <mergeCell ref="J47:J51"/>
    <mergeCell ref="A49:A51"/>
    <mergeCell ref="B49:E49"/>
    <mergeCell ref="H72:H76"/>
    <mergeCell ref="I72:I76"/>
    <mergeCell ref="J72:J76"/>
    <mergeCell ref="H87:H91"/>
    <mergeCell ref="I87:I91"/>
    <mergeCell ref="J87:J91"/>
    <mergeCell ref="H77:H81"/>
    <mergeCell ref="I77:I81"/>
    <mergeCell ref="A79:A81"/>
    <mergeCell ref="B79:E79"/>
    <mergeCell ref="H82:H86"/>
    <mergeCell ref="I82:I86"/>
    <mergeCell ref="H97:H101"/>
    <mergeCell ref="I97:I101"/>
    <mergeCell ref="J97:J101"/>
    <mergeCell ref="A99:A101"/>
    <mergeCell ref="B99:E99"/>
    <mergeCell ref="H92:H96"/>
    <mergeCell ref="I92:I96"/>
    <mergeCell ref="J92:J96"/>
    <mergeCell ref="A94:A96"/>
    <mergeCell ref="B94:E9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00B0F0"/>
  </sheetPr>
  <dimension ref="A1:CD76"/>
  <sheetViews>
    <sheetView zoomScale="70" zoomScaleNormal="70" workbookViewId="0">
      <selection activeCell="E2" sqref="E2"/>
    </sheetView>
  </sheetViews>
  <sheetFormatPr defaultRowHeight="14.25"/>
  <cols>
    <col min="1" max="1" width="23.875" style="109" customWidth="1"/>
    <col min="2" max="2" width="9.25" style="109" bestFit="1" customWidth="1"/>
    <col min="3" max="3" width="12.25" style="109" bestFit="1" customWidth="1"/>
    <col min="4" max="5" width="9" style="109"/>
    <col min="6" max="6" width="10.75" style="58" customWidth="1"/>
    <col min="7" max="7" width="22.375" style="58" customWidth="1"/>
    <col min="8" max="8" width="9" style="109"/>
    <col min="9" max="9" width="12.25" style="109" bestFit="1" customWidth="1"/>
    <col min="10" max="10" width="9.875" style="109" bestFit="1" customWidth="1"/>
    <col min="11" max="11" width="32.125" style="109" customWidth="1"/>
    <col min="12" max="12" width="14.625" style="109" customWidth="1"/>
    <col min="13" max="13" width="17.75" style="109" customWidth="1"/>
    <col min="14" max="14" width="21.125" style="109" customWidth="1"/>
    <col min="15" max="15" width="21" style="109" customWidth="1"/>
    <col min="16" max="16" width="18.5" style="109" customWidth="1"/>
    <col min="17" max="17" width="20.625" style="109" customWidth="1"/>
    <col min="18" max="18" width="22.5" style="109" customWidth="1"/>
    <col min="19" max="16384" width="9" style="109"/>
  </cols>
  <sheetData>
    <row r="1" spans="1:82" s="40" customFormat="1" ht="20.25">
      <c r="A1" s="88" t="s">
        <v>142</v>
      </c>
      <c r="B1" s="88"/>
      <c r="C1" s="88"/>
      <c r="D1" s="88"/>
      <c r="F1" s="41"/>
      <c r="G1" s="41"/>
    </row>
    <row r="2" spans="1:82" ht="15">
      <c r="A2" s="54" t="s">
        <v>38</v>
      </c>
      <c r="B2" s="109" t="s">
        <v>91</v>
      </c>
      <c r="E2" s="71">
        <v>19</v>
      </c>
      <c r="F2" s="58" t="s">
        <v>40</v>
      </c>
    </row>
    <row r="3" spans="1:82" ht="15">
      <c r="E3" s="44">
        <f>ROUNDUP((E2/12)*8,0)</f>
        <v>13</v>
      </c>
      <c r="F3" s="58" t="s">
        <v>42</v>
      </c>
    </row>
    <row r="4" spans="1:82">
      <c r="B4" s="109" t="s">
        <v>70</v>
      </c>
    </row>
    <row r="5" spans="1:82">
      <c r="B5" s="109" t="s">
        <v>41</v>
      </c>
      <c r="E5" s="109">
        <v>8</v>
      </c>
      <c r="F5" s="58" t="s">
        <v>39</v>
      </c>
    </row>
    <row r="6" spans="1:82">
      <c r="B6" s="109" t="s">
        <v>43</v>
      </c>
      <c r="E6" s="109">
        <v>30</v>
      </c>
      <c r="F6" s="58" t="s">
        <v>44</v>
      </c>
      <c r="G6" s="58">
        <f>E6*1000/3600</f>
        <v>8.3333333333333339</v>
      </c>
      <c r="H6" s="109" t="s">
        <v>47</v>
      </c>
    </row>
    <row r="7" spans="1:82">
      <c r="B7" s="5" t="s">
        <v>37</v>
      </c>
      <c r="E7" s="109">
        <f>E5*60*60</f>
        <v>28800</v>
      </c>
      <c r="F7" s="58" t="s">
        <v>3</v>
      </c>
      <c r="H7" s="188">
        <f>10*LOG10(I7)</f>
        <v>78.94242342287599</v>
      </c>
      <c r="I7" s="199">
        <f>SUMPRODUCT(L7:Q7,L9:Q9)*$E$3/$E$7*J7</f>
        <v>78386692.926487133</v>
      </c>
      <c r="J7" s="199">
        <f>SUM(L11:Q11)</f>
        <v>10000000000</v>
      </c>
      <c r="K7" s="7" t="s">
        <v>51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1</v>
      </c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</row>
    <row r="8" spans="1:82" ht="15">
      <c r="A8" s="12" t="s">
        <v>55</v>
      </c>
      <c r="H8" s="198"/>
      <c r="I8" s="200"/>
      <c r="J8" s="200"/>
      <c r="K8" s="6" t="s">
        <v>2</v>
      </c>
      <c r="L8" s="6" t="s">
        <v>48</v>
      </c>
      <c r="M8" s="6" t="s">
        <v>49</v>
      </c>
      <c r="N8" s="6" t="s">
        <v>50</v>
      </c>
      <c r="O8" s="6" t="s">
        <v>52</v>
      </c>
      <c r="P8" s="6" t="s">
        <v>53</v>
      </c>
      <c r="Q8" s="9" t="s">
        <v>54</v>
      </c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</row>
    <row r="9" spans="1:82" ht="14.25" customHeight="1">
      <c r="A9" s="202" t="s">
        <v>143</v>
      </c>
      <c r="B9" s="205" t="str">
        <f>"linia "&amp;RIGHT(A9,1)</f>
        <v>linia 1</v>
      </c>
      <c r="C9" s="205"/>
      <c r="D9" s="205"/>
      <c r="E9" s="205"/>
      <c r="G9" s="58" t="s">
        <v>45</v>
      </c>
      <c r="H9" s="198"/>
      <c r="I9" s="200"/>
      <c r="J9" s="200"/>
      <c r="K9" s="6" t="s">
        <v>0</v>
      </c>
      <c r="L9" s="6">
        <v>5</v>
      </c>
      <c r="M9" s="6">
        <v>3</v>
      </c>
      <c r="N9" s="42">
        <f>G11</f>
        <v>17.365667356021763</v>
      </c>
      <c r="O9" s="6">
        <v>5</v>
      </c>
      <c r="P9" s="6">
        <v>3</v>
      </c>
      <c r="Q9" s="43">
        <f>N9</f>
        <v>17.365667356021763</v>
      </c>
      <c r="Z9" s="6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  <c r="BI9" s="209"/>
      <c r="BJ9" s="209"/>
      <c r="BK9" s="209"/>
      <c r="BL9" s="209"/>
      <c r="BM9" s="209"/>
      <c r="BN9" s="209"/>
      <c r="BO9" s="209"/>
      <c r="BP9" s="209"/>
      <c r="BQ9" s="209"/>
      <c r="BR9" s="209"/>
      <c r="BS9" s="209"/>
      <c r="BT9" s="209"/>
      <c r="BU9" s="209"/>
      <c r="BV9" s="209"/>
      <c r="BW9" s="209"/>
      <c r="BX9" s="209"/>
      <c r="BY9" s="209"/>
      <c r="BZ9" s="209"/>
      <c r="CA9" s="209"/>
      <c r="CB9" s="209"/>
      <c r="CC9" s="209"/>
      <c r="CD9" s="209"/>
    </row>
    <row r="10" spans="1:82" ht="14.25" customHeight="1">
      <c r="A10" s="203"/>
      <c r="B10" s="101" t="s">
        <v>11</v>
      </c>
      <c r="C10" s="101" t="s">
        <v>12</v>
      </c>
      <c r="D10" s="101" t="s">
        <v>13</v>
      </c>
      <c r="E10" s="101" t="s">
        <v>14</v>
      </c>
      <c r="F10" s="14" t="s">
        <v>36</v>
      </c>
      <c r="G10" s="15" t="s">
        <v>46</v>
      </c>
      <c r="H10" s="198"/>
      <c r="I10" s="200"/>
      <c r="J10" s="200"/>
      <c r="K10" s="6" t="s">
        <v>1</v>
      </c>
      <c r="L10" s="6">
        <v>97</v>
      </c>
      <c r="M10" s="6">
        <v>94</v>
      </c>
      <c r="N10" s="6">
        <v>94</v>
      </c>
      <c r="O10" s="6">
        <v>105</v>
      </c>
      <c r="P10" s="6">
        <v>100</v>
      </c>
      <c r="Q10" s="9">
        <v>100</v>
      </c>
      <c r="Z10" s="6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  <c r="BM10" s="102"/>
      <c r="BN10" s="102"/>
      <c r="BO10" s="102"/>
      <c r="BP10" s="102"/>
      <c r="BQ10" s="102"/>
      <c r="BR10" s="102"/>
      <c r="BS10" s="102"/>
      <c r="BT10" s="102"/>
      <c r="BU10" s="102"/>
      <c r="BV10" s="102"/>
      <c r="BW10" s="102"/>
      <c r="BX10" s="102"/>
      <c r="BY10" s="102"/>
      <c r="BZ10" s="102"/>
      <c r="CA10" s="102"/>
      <c r="CB10" s="102"/>
      <c r="CC10" s="102"/>
      <c r="CD10" s="102"/>
    </row>
    <row r="11" spans="1:82" ht="14.25" customHeight="1">
      <c r="A11" s="204"/>
      <c r="B11" s="38">
        <f>'Dane wejściowe'!D81</f>
        <v>417.2</v>
      </c>
      <c r="C11" s="38">
        <f>'Dane wejściowe'!E81</f>
        <v>481.08</v>
      </c>
      <c r="D11" s="38">
        <f>'Dane wejściowe'!F81</f>
        <v>427.87</v>
      </c>
      <c r="E11" s="38">
        <f>'Dane wejściowe'!G81</f>
        <v>336.76</v>
      </c>
      <c r="F11" s="58">
        <f>SQRT((B11-D11)^2+(C11-E11)^2)</f>
        <v>144.71389463351471</v>
      </c>
      <c r="G11" s="58">
        <f>F11/$G$6</f>
        <v>17.365667356021763</v>
      </c>
      <c r="H11" s="189"/>
      <c r="I11" s="201"/>
      <c r="J11" s="201"/>
      <c r="K11" s="10" t="s">
        <v>5</v>
      </c>
      <c r="L11" s="10">
        <f t="shared" ref="L11:Q11" si="0">IF(L7&gt;0,10^(0.1*L10),0)</f>
        <v>0</v>
      </c>
      <c r="M11" s="10">
        <f t="shared" si="0"/>
        <v>0</v>
      </c>
      <c r="N11" s="10">
        <f t="shared" si="0"/>
        <v>0</v>
      </c>
      <c r="O11" s="10">
        <f t="shared" si="0"/>
        <v>0</v>
      </c>
      <c r="P11" s="10">
        <f t="shared" si="0"/>
        <v>0</v>
      </c>
      <c r="Q11" s="11">
        <f t="shared" si="0"/>
        <v>10000000000</v>
      </c>
      <c r="Z11" s="6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</row>
    <row r="12" spans="1:82">
      <c r="H12" s="188">
        <f>10*LOG10(I12)</f>
        <v>81.472904088815241</v>
      </c>
      <c r="I12" s="199">
        <f>SUMPRODUCT(L12:Q12,L14:Q14)*$E$3/$E$7*J12</f>
        <v>140375206.73898897</v>
      </c>
      <c r="J12" s="199">
        <f>SUM(L16:Q16)</f>
        <v>10000000000</v>
      </c>
      <c r="K12" s="7" t="s">
        <v>51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1</v>
      </c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</row>
    <row r="13" spans="1:82">
      <c r="H13" s="198"/>
      <c r="I13" s="200"/>
      <c r="J13" s="200"/>
      <c r="K13" s="6" t="s">
        <v>2</v>
      </c>
      <c r="L13" s="6" t="s">
        <v>48</v>
      </c>
      <c r="M13" s="6" t="s">
        <v>49</v>
      </c>
      <c r="N13" s="6" t="s">
        <v>50</v>
      </c>
      <c r="O13" s="6" t="s">
        <v>52</v>
      </c>
      <c r="P13" s="6" t="s">
        <v>53</v>
      </c>
      <c r="Q13" s="9" t="s">
        <v>54</v>
      </c>
    </row>
    <row r="14" spans="1:82" ht="14.25" customHeight="1">
      <c r="A14" s="202" t="s">
        <v>144</v>
      </c>
      <c r="B14" s="205" t="str">
        <f>"linia "&amp;RIGHT(A14,1)</f>
        <v>linia 2</v>
      </c>
      <c r="C14" s="205"/>
      <c r="D14" s="205"/>
      <c r="E14" s="205"/>
      <c r="H14" s="198"/>
      <c r="I14" s="200"/>
      <c r="J14" s="200"/>
      <c r="K14" s="6" t="s">
        <v>0</v>
      </c>
      <c r="L14" s="6">
        <v>5</v>
      </c>
      <c r="M14" s="6">
        <v>3</v>
      </c>
      <c r="N14" s="42">
        <f>G16</f>
        <v>31.098507339099093</v>
      </c>
      <c r="O14" s="6">
        <v>5</v>
      </c>
      <c r="P14" s="6">
        <v>3</v>
      </c>
      <c r="Q14" s="43">
        <f>N14</f>
        <v>31.098507339099093</v>
      </c>
    </row>
    <row r="15" spans="1:82" ht="14.25" customHeight="1">
      <c r="A15" s="203"/>
      <c r="B15" s="101" t="s">
        <v>11</v>
      </c>
      <c r="C15" s="101" t="s">
        <v>12</v>
      </c>
      <c r="D15" s="101" t="s">
        <v>13</v>
      </c>
      <c r="E15" s="101" t="s">
        <v>14</v>
      </c>
      <c r="H15" s="198"/>
      <c r="I15" s="200"/>
      <c r="J15" s="200"/>
      <c r="K15" s="6" t="s">
        <v>1</v>
      </c>
      <c r="L15" s="6">
        <v>97</v>
      </c>
      <c r="M15" s="6">
        <v>94</v>
      </c>
      <c r="N15" s="6">
        <v>94</v>
      </c>
      <c r="O15" s="6">
        <v>105</v>
      </c>
      <c r="P15" s="6">
        <v>100</v>
      </c>
      <c r="Q15" s="9">
        <v>100</v>
      </c>
    </row>
    <row r="16" spans="1:82" ht="14.25" customHeight="1">
      <c r="A16" s="204"/>
      <c r="B16" s="38">
        <f>'Dane wejściowe'!H81</f>
        <v>427.87</v>
      </c>
      <c r="C16" s="38">
        <f>'Dane wejściowe'!I81</f>
        <v>336.76</v>
      </c>
      <c r="D16" s="38">
        <f>'Dane wejściowe'!J81</f>
        <v>168.9</v>
      </c>
      <c r="E16" s="38">
        <f>'Dane wejściowe'!K81</f>
        <v>326.99</v>
      </c>
      <c r="F16" s="58">
        <f>SQRT((B16-D16)^2+(C16-E16)^2)</f>
        <v>259.15422782582579</v>
      </c>
      <c r="G16" s="58">
        <f>F16/$G$6</f>
        <v>31.098507339099093</v>
      </c>
      <c r="H16" s="189"/>
      <c r="I16" s="201"/>
      <c r="J16" s="201"/>
      <c r="K16" s="10" t="s">
        <v>5</v>
      </c>
      <c r="L16" s="10">
        <f t="shared" ref="L16:Q16" si="1">IF(L12&gt;0,10^(0.1*L15),0)</f>
        <v>0</v>
      </c>
      <c r="M16" s="10">
        <f t="shared" si="1"/>
        <v>0</v>
      </c>
      <c r="N16" s="10">
        <f t="shared" si="1"/>
        <v>0</v>
      </c>
      <c r="O16" s="10">
        <f t="shared" si="1"/>
        <v>0</v>
      </c>
      <c r="P16" s="10">
        <f t="shared" si="1"/>
        <v>0</v>
      </c>
      <c r="Q16" s="11">
        <f t="shared" si="1"/>
        <v>10000000000</v>
      </c>
    </row>
    <row r="17" spans="1:82">
      <c r="H17" s="188">
        <f>10*LOG10(I17)</f>
        <v>76.256941323399531</v>
      </c>
      <c r="I17" s="199">
        <f>SUMPRODUCT(L17:Q17,L19:Q19)*$E$3/$E$7*J17</f>
        <v>42237103.93462982</v>
      </c>
      <c r="J17" s="199">
        <f>SUM(L21:Q21)</f>
        <v>10000000000</v>
      </c>
      <c r="K17" s="7" t="s">
        <v>51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1</v>
      </c>
    </row>
    <row r="18" spans="1:82">
      <c r="H18" s="198"/>
      <c r="I18" s="200"/>
      <c r="J18" s="200"/>
      <c r="K18" s="6" t="s">
        <v>2</v>
      </c>
      <c r="L18" s="6" t="s">
        <v>48</v>
      </c>
      <c r="M18" s="6" t="s">
        <v>49</v>
      </c>
      <c r="N18" s="6" t="s">
        <v>50</v>
      </c>
      <c r="O18" s="6" t="s">
        <v>52</v>
      </c>
      <c r="P18" s="6" t="s">
        <v>53</v>
      </c>
      <c r="Q18" s="9" t="s">
        <v>54</v>
      </c>
    </row>
    <row r="19" spans="1:82" ht="14.25" customHeight="1">
      <c r="A19" s="202" t="s">
        <v>145</v>
      </c>
      <c r="B19" s="206" t="str">
        <f>"linia "&amp;RIGHT(A19,1)</f>
        <v>linia 3</v>
      </c>
      <c r="C19" s="207"/>
      <c r="D19" s="207"/>
      <c r="E19" s="208"/>
      <c r="H19" s="198"/>
      <c r="I19" s="200"/>
      <c r="J19" s="200"/>
      <c r="K19" s="6" t="s">
        <v>0</v>
      </c>
      <c r="L19" s="6">
        <v>5</v>
      </c>
      <c r="M19" s="6">
        <v>3</v>
      </c>
      <c r="N19" s="42">
        <f>G21</f>
        <v>9.3571430255179919</v>
      </c>
      <c r="O19" s="6">
        <v>5</v>
      </c>
      <c r="P19" s="6">
        <v>3</v>
      </c>
      <c r="Q19" s="43">
        <f>N19</f>
        <v>9.3571430255179919</v>
      </c>
    </row>
    <row r="20" spans="1:82" ht="14.25" customHeight="1">
      <c r="A20" s="203"/>
      <c r="B20" s="101" t="s">
        <v>11</v>
      </c>
      <c r="C20" s="101" t="s">
        <v>12</v>
      </c>
      <c r="D20" s="101" t="s">
        <v>13</v>
      </c>
      <c r="E20" s="101" t="s">
        <v>14</v>
      </c>
      <c r="H20" s="198"/>
      <c r="I20" s="200"/>
      <c r="J20" s="200"/>
      <c r="K20" s="6" t="s">
        <v>1</v>
      </c>
      <c r="L20" s="6">
        <v>97</v>
      </c>
      <c r="M20" s="6">
        <v>94</v>
      </c>
      <c r="N20" s="6">
        <v>94</v>
      </c>
      <c r="O20" s="6">
        <v>105</v>
      </c>
      <c r="P20" s="6">
        <v>100</v>
      </c>
      <c r="Q20" s="9">
        <v>100</v>
      </c>
    </row>
    <row r="21" spans="1:82" ht="14.25" customHeight="1">
      <c r="A21" s="204"/>
      <c r="B21" s="38">
        <f>'Dane wejściowe'!L81</f>
        <v>168.9</v>
      </c>
      <c r="C21" s="38">
        <f>'Dane wejściowe'!M81</f>
        <v>326.99</v>
      </c>
      <c r="D21" s="38">
        <f>'Dane wejściowe'!N81</f>
        <v>175.69</v>
      </c>
      <c r="E21" s="38">
        <f>'Dane wejściowe'!O81</f>
        <v>249.31</v>
      </c>
      <c r="F21" s="58">
        <f>SQRT((B21-D21)^2+(C21-E21)^2)</f>
        <v>77.976191879316602</v>
      </c>
      <c r="G21" s="58">
        <f>F21/$G$6</f>
        <v>9.3571430255179919</v>
      </c>
      <c r="H21" s="189"/>
      <c r="I21" s="201"/>
      <c r="J21" s="201"/>
      <c r="K21" s="10" t="s">
        <v>5</v>
      </c>
      <c r="L21" s="10">
        <f t="shared" ref="L21:Q21" si="2">IF(L17&gt;0,10^(0.1*L20),0)</f>
        <v>0</v>
      </c>
      <c r="M21" s="10">
        <f t="shared" si="2"/>
        <v>0</v>
      </c>
      <c r="N21" s="10">
        <f t="shared" si="2"/>
        <v>0</v>
      </c>
      <c r="O21" s="10">
        <f t="shared" si="2"/>
        <v>0</v>
      </c>
      <c r="P21" s="10">
        <f t="shared" si="2"/>
        <v>0</v>
      </c>
      <c r="Q21" s="11">
        <f t="shared" si="2"/>
        <v>10000000000</v>
      </c>
    </row>
    <row r="22" spans="1:82">
      <c r="H22" s="188">
        <f>10*LOG10(I22)</f>
        <v>72.508429513630958</v>
      </c>
      <c r="I22" s="199">
        <f>SUMPRODUCT(L22:Q22,L24:Q24)*$E$3/$E$7*J22</f>
        <v>17817343.439944807</v>
      </c>
      <c r="J22" s="199">
        <f>SUM(L26:Q26)</f>
        <v>10000000000</v>
      </c>
      <c r="K22" s="7" t="s">
        <v>51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1</v>
      </c>
    </row>
    <row r="23" spans="1:82">
      <c r="H23" s="198"/>
      <c r="I23" s="200"/>
      <c r="J23" s="200"/>
      <c r="K23" s="6" t="s">
        <v>2</v>
      </c>
      <c r="L23" s="6" t="s">
        <v>48</v>
      </c>
      <c r="M23" s="6" t="s">
        <v>49</v>
      </c>
      <c r="N23" s="6" t="s">
        <v>50</v>
      </c>
      <c r="O23" s="6" t="s">
        <v>52</v>
      </c>
      <c r="P23" s="6" t="s">
        <v>53</v>
      </c>
      <c r="Q23" s="9" t="s">
        <v>54</v>
      </c>
    </row>
    <row r="24" spans="1:82" ht="14.25" customHeight="1">
      <c r="A24" s="202" t="s">
        <v>146</v>
      </c>
      <c r="B24" s="206" t="str">
        <f>"linia "&amp;RIGHT(A24,1)</f>
        <v>linia 4</v>
      </c>
      <c r="C24" s="207"/>
      <c r="D24" s="207"/>
      <c r="E24" s="208"/>
      <c r="H24" s="198"/>
      <c r="I24" s="200"/>
      <c r="J24" s="200"/>
      <c r="K24" s="6" t="s">
        <v>0</v>
      </c>
      <c r="L24" s="6">
        <v>5</v>
      </c>
      <c r="M24" s="6">
        <v>3</v>
      </c>
      <c r="N24" s="42">
        <f>G26</f>
        <v>3.9472268543877731</v>
      </c>
      <c r="O24" s="6">
        <v>5</v>
      </c>
      <c r="P24" s="6">
        <v>3</v>
      </c>
      <c r="Q24" s="43">
        <f>N24</f>
        <v>3.9472268543877731</v>
      </c>
    </row>
    <row r="25" spans="1:82" ht="14.25" customHeight="1">
      <c r="A25" s="203"/>
      <c r="B25" s="101" t="s">
        <v>11</v>
      </c>
      <c r="C25" s="101" t="s">
        <v>12</v>
      </c>
      <c r="D25" s="101" t="s">
        <v>13</v>
      </c>
      <c r="E25" s="101" t="s">
        <v>14</v>
      </c>
      <c r="H25" s="198"/>
      <c r="I25" s="200"/>
      <c r="J25" s="200"/>
      <c r="K25" s="6" t="s">
        <v>1</v>
      </c>
      <c r="L25" s="6">
        <v>97</v>
      </c>
      <c r="M25" s="6">
        <v>94</v>
      </c>
      <c r="N25" s="6">
        <v>94</v>
      </c>
      <c r="O25" s="6">
        <v>105</v>
      </c>
      <c r="P25" s="6">
        <v>100</v>
      </c>
      <c r="Q25" s="9">
        <v>100</v>
      </c>
    </row>
    <row r="26" spans="1:82" ht="14.25" customHeight="1">
      <c r="A26" s="204"/>
      <c r="B26" s="38">
        <f>'Dane wejściowe'!P81</f>
        <v>175.69</v>
      </c>
      <c r="C26" s="38">
        <f>'Dane wejściowe'!Q81</f>
        <v>249.31</v>
      </c>
      <c r="D26" s="38">
        <f>'Dane wejściowe'!R81</f>
        <v>198.5</v>
      </c>
      <c r="E26" s="38">
        <f>'Dane wejściowe'!S81</f>
        <v>225.61</v>
      </c>
      <c r="F26" s="58">
        <f>SQRT((B26-D26)^2+(C26-E26)^2)</f>
        <v>32.893557119898112</v>
      </c>
      <c r="G26" s="58">
        <f>F26/$G$6</f>
        <v>3.9472268543877731</v>
      </c>
      <c r="H26" s="189"/>
      <c r="I26" s="201"/>
      <c r="J26" s="201"/>
      <c r="K26" s="10" t="s">
        <v>5</v>
      </c>
      <c r="L26" s="10">
        <f t="shared" ref="L26:Q26" si="3">IF(L22&gt;0,10^(0.1*L25),0)</f>
        <v>0</v>
      </c>
      <c r="M26" s="10">
        <f t="shared" si="3"/>
        <v>0</v>
      </c>
      <c r="N26" s="10">
        <f t="shared" si="3"/>
        <v>0</v>
      </c>
      <c r="O26" s="10">
        <f t="shared" si="3"/>
        <v>0</v>
      </c>
      <c r="P26" s="10">
        <f t="shared" si="3"/>
        <v>0</v>
      </c>
      <c r="Q26" s="11">
        <f t="shared" si="3"/>
        <v>10000000000</v>
      </c>
    </row>
    <row r="27" spans="1:82">
      <c r="H27" s="188">
        <f>10*LOG10(I27)</f>
        <v>90.186159483014052</v>
      </c>
      <c r="I27" s="199">
        <f>SUMPRODUCT(L27:Q27,L29:Q29)*$E$3/$E$7*J27</f>
        <v>1043796769.2598642</v>
      </c>
      <c r="J27" s="199">
        <f>SUM(L31:Q31)</f>
        <v>51622776601.683884</v>
      </c>
      <c r="K27" s="7" t="s">
        <v>51</v>
      </c>
      <c r="L27" s="7">
        <v>0</v>
      </c>
      <c r="M27" s="7">
        <v>0</v>
      </c>
      <c r="N27" s="7">
        <v>0</v>
      </c>
      <c r="O27" s="7">
        <v>1</v>
      </c>
      <c r="P27" s="7">
        <v>1</v>
      </c>
      <c r="Q27" s="7">
        <v>1</v>
      </c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</row>
    <row r="28" spans="1:82">
      <c r="H28" s="198"/>
      <c r="I28" s="200"/>
      <c r="J28" s="200"/>
      <c r="K28" s="6" t="s">
        <v>2</v>
      </c>
      <c r="L28" s="6" t="s">
        <v>48</v>
      </c>
      <c r="M28" s="6" t="s">
        <v>49</v>
      </c>
      <c r="N28" s="6" t="s">
        <v>50</v>
      </c>
      <c r="O28" s="6" t="s">
        <v>52</v>
      </c>
      <c r="P28" s="6" t="s">
        <v>53</v>
      </c>
      <c r="Q28" s="9" t="s">
        <v>54</v>
      </c>
    </row>
    <row r="29" spans="1:82" ht="14.25" customHeight="1">
      <c r="A29" s="202" t="s">
        <v>147</v>
      </c>
      <c r="B29" s="205" t="str">
        <f>"linia "&amp;RIGHT(A29,1)</f>
        <v>linia 5</v>
      </c>
      <c r="C29" s="205"/>
      <c r="D29" s="205"/>
      <c r="E29" s="205"/>
      <c r="H29" s="198"/>
      <c r="I29" s="200"/>
      <c r="J29" s="200"/>
      <c r="K29" s="6" t="s">
        <v>0</v>
      </c>
      <c r="L29" s="6">
        <v>5</v>
      </c>
      <c r="M29" s="6">
        <v>3</v>
      </c>
      <c r="N29" s="42">
        <f>G31</f>
        <v>36.794399999999996</v>
      </c>
      <c r="O29" s="6">
        <v>5</v>
      </c>
      <c r="P29" s="6">
        <v>3</v>
      </c>
      <c r="Q29" s="43">
        <f>N29</f>
        <v>36.794399999999996</v>
      </c>
    </row>
    <row r="30" spans="1:82" ht="14.25" customHeight="1">
      <c r="A30" s="203"/>
      <c r="B30" s="101" t="s">
        <v>11</v>
      </c>
      <c r="C30" s="101" t="s">
        <v>12</v>
      </c>
      <c r="D30" s="101" t="s">
        <v>13</v>
      </c>
      <c r="E30" s="101" t="s">
        <v>14</v>
      </c>
      <c r="H30" s="198"/>
      <c r="I30" s="200"/>
      <c r="J30" s="200"/>
      <c r="K30" s="6" t="s">
        <v>1</v>
      </c>
      <c r="L30" s="6">
        <v>97</v>
      </c>
      <c r="M30" s="6">
        <v>94</v>
      </c>
      <c r="N30" s="6">
        <v>94</v>
      </c>
      <c r="O30" s="6">
        <v>105</v>
      </c>
      <c r="P30" s="6">
        <v>100</v>
      </c>
      <c r="Q30" s="9">
        <v>100</v>
      </c>
    </row>
    <row r="31" spans="1:82" ht="14.25" customHeight="1">
      <c r="A31" s="204"/>
      <c r="B31" s="38">
        <f>'Dane wejściowe'!T81</f>
        <v>198.5</v>
      </c>
      <c r="C31" s="38">
        <f>'Dane wejściowe'!U81</f>
        <v>225.61</v>
      </c>
      <c r="D31" s="38">
        <f>'Dane wejściowe'!V81</f>
        <v>198.5</v>
      </c>
      <c r="E31" s="38">
        <f>'Dane wejściowe'!W81</f>
        <v>-81.010000000000005</v>
      </c>
      <c r="F31" s="58">
        <f>SQRT((B31-D31)^2+(C31-E31)^2)</f>
        <v>306.62</v>
      </c>
      <c r="G31" s="58">
        <f>F31/$G$6</f>
        <v>36.794399999999996</v>
      </c>
      <c r="H31" s="189"/>
      <c r="I31" s="201"/>
      <c r="J31" s="201"/>
      <c r="K31" s="10" t="s">
        <v>5</v>
      </c>
      <c r="L31" s="10">
        <f t="shared" ref="L31:Q31" si="4">IF(L27&gt;0,10^(0.1*L30),0)</f>
        <v>0</v>
      </c>
      <c r="M31" s="10">
        <f t="shared" si="4"/>
        <v>0</v>
      </c>
      <c r="N31" s="10">
        <f t="shared" si="4"/>
        <v>0</v>
      </c>
      <c r="O31" s="10">
        <f t="shared" si="4"/>
        <v>31622776601.68388</v>
      </c>
      <c r="P31" s="10">
        <f t="shared" si="4"/>
        <v>10000000000</v>
      </c>
      <c r="Q31" s="11">
        <f t="shared" si="4"/>
        <v>10000000000</v>
      </c>
    </row>
    <row r="32" spans="1:82">
      <c r="H32" s="188">
        <f>10*LOG10(I32)</f>
        <v>79.649977590254963</v>
      </c>
      <c r="I32" s="199">
        <f>SUMPRODUCT(L32:Q32,L34:Q34)*$E$3/$E$7*J32</f>
        <v>92256666.666666657</v>
      </c>
      <c r="J32" s="199">
        <f>SUM(L36:Q36)</f>
        <v>20000000000</v>
      </c>
      <c r="K32" s="7" t="s">
        <v>51</v>
      </c>
      <c r="L32" s="7">
        <v>0</v>
      </c>
      <c r="M32" s="7">
        <v>0</v>
      </c>
      <c r="N32" s="7">
        <v>0</v>
      </c>
      <c r="O32" s="7">
        <v>0</v>
      </c>
      <c r="P32" s="7">
        <v>1</v>
      </c>
      <c r="Q32" s="7">
        <v>1</v>
      </c>
    </row>
    <row r="33" spans="1:17">
      <c r="H33" s="198"/>
      <c r="I33" s="200"/>
      <c r="J33" s="200"/>
      <c r="K33" s="6" t="s">
        <v>2</v>
      </c>
      <c r="L33" s="6" t="s">
        <v>48</v>
      </c>
      <c r="M33" s="6" t="s">
        <v>49</v>
      </c>
      <c r="N33" s="6" t="s">
        <v>50</v>
      </c>
      <c r="O33" s="6" t="s">
        <v>52</v>
      </c>
      <c r="P33" s="6" t="s">
        <v>53</v>
      </c>
      <c r="Q33" s="9" t="s">
        <v>54</v>
      </c>
    </row>
    <row r="34" spans="1:17" ht="14.25" customHeight="1">
      <c r="A34" s="202" t="s">
        <v>148</v>
      </c>
      <c r="B34" s="206" t="str">
        <f>"linia "&amp;RIGHT(A34,1)</f>
        <v>linia 6</v>
      </c>
      <c r="C34" s="207"/>
      <c r="D34" s="207"/>
      <c r="E34" s="208"/>
      <c r="H34" s="198"/>
      <c r="I34" s="200"/>
      <c r="J34" s="200"/>
      <c r="K34" s="6" t="s">
        <v>0</v>
      </c>
      <c r="L34" s="6">
        <v>5</v>
      </c>
      <c r="M34" s="6">
        <v>3</v>
      </c>
      <c r="N34" s="42">
        <f>G36</f>
        <v>7.219199999999999</v>
      </c>
      <c r="O34" s="6">
        <v>5</v>
      </c>
      <c r="P34" s="6">
        <v>3</v>
      </c>
      <c r="Q34" s="43">
        <f>N34</f>
        <v>7.219199999999999</v>
      </c>
    </row>
    <row r="35" spans="1:17" ht="14.25" customHeight="1">
      <c r="A35" s="203"/>
      <c r="B35" s="101" t="s">
        <v>11</v>
      </c>
      <c r="C35" s="101" t="s">
        <v>12</v>
      </c>
      <c r="D35" s="101" t="s">
        <v>13</v>
      </c>
      <c r="E35" s="101" t="s">
        <v>14</v>
      </c>
      <c r="H35" s="198"/>
      <c r="I35" s="200"/>
      <c r="J35" s="200"/>
      <c r="K35" s="6" t="s">
        <v>1</v>
      </c>
      <c r="L35" s="6">
        <v>97</v>
      </c>
      <c r="M35" s="6">
        <v>94</v>
      </c>
      <c r="N35" s="6">
        <v>94</v>
      </c>
      <c r="O35" s="6">
        <v>105</v>
      </c>
      <c r="P35" s="6">
        <v>100</v>
      </c>
      <c r="Q35" s="9">
        <v>100</v>
      </c>
    </row>
    <row r="36" spans="1:17" ht="14.25" customHeight="1">
      <c r="A36" s="204"/>
      <c r="B36" s="38">
        <f>'Dane wejściowe'!X81</f>
        <v>198.5</v>
      </c>
      <c r="C36" s="38">
        <f>'Dane wejściowe'!Y81</f>
        <v>-81.010000000000005</v>
      </c>
      <c r="D36" s="38">
        <f>'Dane wejściowe'!Z81</f>
        <v>138.34</v>
      </c>
      <c r="E36" s="38">
        <f>'Dane wejściowe'!AA81</f>
        <v>-81.010000000000005</v>
      </c>
      <c r="F36" s="58">
        <f>SQRT((B36-D36)^2+(C36-E36)^2)</f>
        <v>60.16</v>
      </c>
      <c r="G36" s="58">
        <f>F36/$G$6</f>
        <v>7.219199999999999</v>
      </c>
      <c r="H36" s="189"/>
      <c r="I36" s="201"/>
      <c r="J36" s="201"/>
      <c r="K36" s="10" t="s">
        <v>5</v>
      </c>
      <c r="L36" s="10">
        <f t="shared" ref="L36:Q36" si="5">IF(L32&gt;0,10^(0.1*L35),0)</f>
        <v>0</v>
      </c>
      <c r="M36" s="10">
        <f t="shared" si="5"/>
        <v>0</v>
      </c>
      <c r="N36" s="10">
        <f t="shared" si="5"/>
        <v>0</v>
      </c>
      <c r="O36" s="10">
        <f t="shared" si="5"/>
        <v>0</v>
      </c>
      <c r="P36" s="10">
        <f t="shared" si="5"/>
        <v>10000000000</v>
      </c>
      <c r="Q36" s="11">
        <f t="shared" si="5"/>
        <v>10000000000</v>
      </c>
    </row>
    <row r="37" spans="1:17">
      <c r="H37" s="188">
        <f>10*LOG10(I37)</f>
        <v>76.587123526574757</v>
      </c>
      <c r="I37" s="199">
        <f>SUMPRODUCT(L37:Q37,L39:Q39)*$E$3/$E$7*J37</f>
        <v>45573496.789448589</v>
      </c>
      <c r="J37" s="199">
        <f>SUM(L41:Q41)</f>
        <v>7523758767.7823257</v>
      </c>
      <c r="K37" s="7" t="s">
        <v>51</v>
      </c>
      <c r="L37" s="7">
        <v>1</v>
      </c>
      <c r="M37" s="7">
        <v>0</v>
      </c>
      <c r="N37" s="8">
        <v>1</v>
      </c>
      <c r="O37" s="7">
        <v>0</v>
      </c>
      <c r="P37" s="7">
        <v>0</v>
      </c>
      <c r="Q37" s="8">
        <v>0</v>
      </c>
    </row>
    <row r="38" spans="1:17" ht="15">
      <c r="A38" s="12" t="s">
        <v>56</v>
      </c>
      <c r="H38" s="198"/>
      <c r="I38" s="200"/>
      <c r="J38" s="200"/>
      <c r="K38" s="6" t="s">
        <v>2</v>
      </c>
      <c r="L38" s="6" t="s">
        <v>48</v>
      </c>
      <c r="M38" s="6" t="s">
        <v>49</v>
      </c>
      <c r="N38" s="6" t="s">
        <v>50</v>
      </c>
      <c r="O38" s="6" t="s">
        <v>52</v>
      </c>
      <c r="P38" s="6" t="s">
        <v>53</v>
      </c>
      <c r="Q38" s="9" t="s">
        <v>54</v>
      </c>
    </row>
    <row r="39" spans="1:17" ht="14.25" customHeight="1">
      <c r="A39" s="202" t="s">
        <v>149</v>
      </c>
      <c r="B39" s="205" t="str">
        <f>"linia "&amp;RIGHT(A39,1)</f>
        <v>linia 1</v>
      </c>
      <c r="C39" s="205"/>
      <c r="D39" s="205"/>
      <c r="E39" s="205"/>
      <c r="H39" s="198"/>
      <c r="I39" s="200"/>
      <c r="J39" s="200"/>
      <c r="K39" s="6" t="s">
        <v>0</v>
      </c>
      <c r="L39" s="6">
        <v>5</v>
      </c>
      <c r="M39" s="6">
        <v>3</v>
      </c>
      <c r="N39" s="42">
        <f>Q39</f>
        <v>8.4191999999999982</v>
      </c>
      <c r="O39" s="6">
        <v>5</v>
      </c>
      <c r="P39" s="6">
        <v>3</v>
      </c>
      <c r="Q39" s="43">
        <f>G41</f>
        <v>8.4191999999999982</v>
      </c>
    </row>
    <row r="40" spans="1:17" ht="14.25" customHeight="1">
      <c r="A40" s="203"/>
      <c r="B40" s="101" t="s">
        <v>11</v>
      </c>
      <c r="C40" s="101" t="s">
        <v>12</v>
      </c>
      <c r="D40" s="101" t="s">
        <v>13</v>
      </c>
      <c r="E40" s="101" t="s">
        <v>14</v>
      </c>
      <c r="H40" s="198"/>
      <c r="I40" s="200"/>
      <c r="J40" s="200"/>
      <c r="K40" s="6" t="s">
        <v>1</v>
      </c>
      <c r="L40" s="6">
        <v>97</v>
      </c>
      <c r="M40" s="6">
        <v>94</v>
      </c>
      <c r="N40" s="6">
        <v>94</v>
      </c>
      <c r="O40" s="6">
        <v>105</v>
      </c>
      <c r="P40" s="6">
        <v>100</v>
      </c>
      <c r="Q40" s="9">
        <v>100</v>
      </c>
    </row>
    <row r="41" spans="1:17" ht="14.25" customHeight="1">
      <c r="A41" s="204"/>
      <c r="B41" s="38">
        <f>'Dane wejściowe'!D83</f>
        <v>138.34</v>
      </c>
      <c r="C41" s="38">
        <f>'Dane wejściowe'!E83</f>
        <v>-81.010000000000005</v>
      </c>
      <c r="D41" s="38">
        <f>'Dane wejściowe'!F83</f>
        <v>208.5</v>
      </c>
      <c r="E41" s="38">
        <f>'Dane wejściowe'!G83</f>
        <v>-81.010000000000005</v>
      </c>
      <c r="F41" s="58">
        <f>SQRT((B41-D41)^2+(C41-E41)^2)</f>
        <v>70.16</v>
      </c>
      <c r="G41" s="58">
        <f>F41/$G$6</f>
        <v>8.4191999999999982</v>
      </c>
      <c r="H41" s="189"/>
      <c r="I41" s="201"/>
      <c r="J41" s="201"/>
      <c r="K41" s="10" t="s">
        <v>5</v>
      </c>
      <c r="L41" s="10">
        <f t="shared" ref="L41:Q41" si="6">IF(L37&gt;0,10^(0.1*L40),0)</f>
        <v>5011872336.2727394</v>
      </c>
      <c r="M41" s="10">
        <f t="shared" si="6"/>
        <v>0</v>
      </c>
      <c r="N41" s="10">
        <f t="shared" si="6"/>
        <v>2511886431.5095868</v>
      </c>
      <c r="O41" s="10">
        <f t="shared" si="6"/>
        <v>0</v>
      </c>
      <c r="P41" s="10">
        <f t="shared" si="6"/>
        <v>0</v>
      </c>
      <c r="Q41" s="11">
        <f t="shared" si="6"/>
        <v>0</v>
      </c>
    </row>
    <row r="42" spans="1:17">
      <c r="H42" s="188">
        <f>10*LOG10(I42)</f>
        <v>80.908757768602044</v>
      </c>
      <c r="I42" s="199">
        <f>SUMPRODUCT(L42:Q42,L44:Q44)*$E$3/$E$7*J42</f>
        <v>123275217.33284093</v>
      </c>
      <c r="J42" s="199">
        <f>SUM(L46:Q46)</f>
        <v>10035645199.291912</v>
      </c>
      <c r="K42" s="7" t="s">
        <v>51</v>
      </c>
      <c r="L42" s="7">
        <v>1</v>
      </c>
      <c r="M42" s="7">
        <v>1</v>
      </c>
      <c r="N42" s="8">
        <v>1</v>
      </c>
      <c r="O42" s="7">
        <v>0</v>
      </c>
      <c r="P42" s="7">
        <v>0</v>
      </c>
      <c r="Q42" s="8">
        <v>0</v>
      </c>
    </row>
    <row r="43" spans="1:17">
      <c r="H43" s="198"/>
      <c r="I43" s="200"/>
      <c r="J43" s="200"/>
      <c r="K43" s="6" t="s">
        <v>2</v>
      </c>
      <c r="L43" s="6" t="s">
        <v>48</v>
      </c>
      <c r="M43" s="6" t="s">
        <v>49</v>
      </c>
      <c r="N43" s="6" t="s">
        <v>50</v>
      </c>
      <c r="O43" s="6" t="s">
        <v>52</v>
      </c>
      <c r="P43" s="6" t="s">
        <v>53</v>
      </c>
      <c r="Q43" s="9" t="s">
        <v>54</v>
      </c>
    </row>
    <row r="44" spans="1:17" ht="14.25" customHeight="1">
      <c r="A44" s="202" t="s">
        <v>150</v>
      </c>
      <c r="B44" s="205" t="str">
        <f>"linia "&amp;RIGHT(A44,1)</f>
        <v>linia 2</v>
      </c>
      <c r="C44" s="205"/>
      <c r="D44" s="205"/>
      <c r="E44" s="205"/>
      <c r="H44" s="198"/>
      <c r="I44" s="200"/>
      <c r="J44" s="200"/>
      <c r="K44" s="6" t="s">
        <v>0</v>
      </c>
      <c r="L44" s="6">
        <v>5</v>
      </c>
      <c r="M44" s="6">
        <v>3</v>
      </c>
      <c r="N44" s="42">
        <f>Q44</f>
        <v>19.213200000000001</v>
      </c>
      <c r="O44" s="6">
        <v>5</v>
      </c>
      <c r="P44" s="6">
        <v>3</v>
      </c>
      <c r="Q44" s="43">
        <f>G46</f>
        <v>19.213200000000001</v>
      </c>
    </row>
    <row r="45" spans="1:17" ht="14.25" customHeight="1">
      <c r="A45" s="203"/>
      <c r="B45" s="101" t="s">
        <v>11</v>
      </c>
      <c r="C45" s="101" t="s">
        <v>12</v>
      </c>
      <c r="D45" s="101" t="s">
        <v>13</v>
      </c>
      <c r="E45" s="101" t="s">
        <v>14</v>
      </c>
      <c r="H45" s="198"/>
      <c r="I45" s="200"/>
      <c r="J45" s="200"/>
      <c r="K45" s="6" t="s">
        <v>1</v>
      </c>
      <c r="L45" s="6">
        <v>97</v>
      </c>
      <c r="M45" s="6">
        <v>94</v>
      </c>
      <c r="N45" s="6">
        <v>94</v>
      </c>
      <c r="O45" s="6">
        <v>105</v>
      </c>
      <c r="P45" s="6">
        <v>100</v>
      </c>
      <c r="Q45" s="9">
        <v>100</v>
      </c>
    </row>
    <row r="46" spans="1:17" ht="14.25" customHeight="1">
      <c r="A46" s="204"/>
      <c r="B46" s="38">
        <f>'Dane wejściowe'!H83</f>
        <v>208.5</v>
      </c>
      <c r="C46" s="38">
        <f>'Dane wejściowe'!I83</f>
        <v>-81.010000000000005</v>
      </c>
      <c r="D46" s="38">
        <f>'Dane wejściowe'!J83</f>
        <v>208.5</v>
      </c>
      <c r="E46" s="38">
        <f>'Dane wejściowe'!K83</f>
        <v>79.099999999999994</v>
      </c>
      <c r="F46" s="58">
        <f>SQRT((B46-D46)^2+(C46-E46)^2)</f>
        <v>160.11000000000001</v>
      </c>
      <c r="G46" s="58">
        <f>F46/$G$6</f>
        <v>19.213200000000001</v>
      </c>
      <c r="H46" s="189"/>
      <c r="I46" s="201"/>
      <c r="J46" s="201"/>
      <c r="K46" s="10" t="s">
        <v>5</v>
      </c>
      <c r="L46" s="10">
        <f t="shared" ref="L46:Q46" si="7">IF(L42&gt;0,10^(0.1*L45),0)</f>
        <v>5011872336.2727394</v>
      </c>
      <c r="M46" s="10">
        <f t="shared" si="7"/>
        <v>2511886431.5095868</v>
      </c>
      <c r="N46" s="10">
        <f t="shared" si="7"/>
        <v>2511886431.5095868</v>
      </c>
      <c r="O46" s="10">
        <f t="shared" si="7"/>
        <v>0</v>
      </c>
      <c r="P46" s="10">
        <f t="shared" si="7"/>
        <v>0</v>
      </c>
      <c r="Q46" s="11">
        <f t="shared" si="7"/>
        <v>0</v>
      </c>
    </row>
    <row r="47" spans="1:17">
      <c r="H47" s="188">
        <f>10*LOG10(I47)</f>
        <v>68.656920439225303</v>
      </c>
      <c r="I47" s="199">
        <f>SUMPRODUCT(L47:Q47,L49:Q49)*$E$3/$E$7*J47</f>
        <v>7339932.1261090608</v>
      </c>
      <c r="J47" s="199">
        <f>SUM(L51:Q51)</f>
        <v>2511886431.5095868</v>
      </c>
      <c r="K47" s="7" t="s">
        <v>51</v>
      </c>
      <c r="L47" s="7">
        <v>0</v>
      </c>
      <c r="M47" s="7">
        <v>0</v>
      </c>
      <c r="N47" s="8">
        <v>1</v>
      </c>
      <c r="O47" s="7">
        <v>0</v>
      </c>
      <c r="P47" s="7">
        <v>0</v>
      </c>
      <c r="Q47" s="8">
        <v>0</v>
      </c>
    </row>
    <row r="48" spans="1:17">
      <c r="H48" s="198"/>
      <c r="I48" s="200"/>
      <c r="J48" s="200"/>
      <c r="K48" s="6" t="s">
        <v>2</v>
      </c>
      <c r="L48" s="6" t="s">
        <v>48</v>
      </c>
      <c r="M48" s="6" t="s">
        <v>49</v>
      </c>
      <c r="N48" s="6" t="s">
        <v>50</v>
      </c>
      <c r="O48" s="6" t="s">
        <v>52</v>
      </c>
      <c r="P48" s="6" t="s">
        <v>53</v>
      </c>
      <c r="Q48" s="9" t="s">
        <v>54</v>
      </c>
    </row>
    <row r="49" spans="1:17" ht="14.25" customHeight="1">
      <c r="A49" s="202" t="s">
        <v>151</v>
      </c>
      <c r="B49" s="205" t="str">
        <f>"linia "&amp;RIGHT(A53,1)</f>
        <v xml:space="preserve">linia </v>
      </c>
      <c r="C49" s="205"/>
      <c r="D49" s="205"/>
      <c r="E49" s="205"/>
      <c r="H49" s="198"/>
      <c r="I49" s="200"/>
      <c r="J49" s="200"/>
      <c r="K49" s="6" t="s">
        <v>0</v>
      </c>
      <c r="L49" s="6">
        <v>5</v>
      </c>
      <c r="M49" s="6">
        <v>3</v>
      </c>
      <c r="N49" s="42">
        <f>Q49</f>
        <v>6.4735302146510456</v>
      </c>
      <c r="O49" s="6">
        <v>5</v>
      </c>
      <c r="P49" s="6">
        <v>3</v>
      </c>
      <c r="Q49" s="43">
        <f>G51</f>
        <v>6.4735302146510456</v>
      </c>
    </row>
    <row r="50" spans="1:17" ht="14.25" customHeight="1">
      <c r="A50" s="203"/>
      <c r="B50" s="101" t="s">
        <v>11</v>
      </c>
      <c r="C50" s="101" t="s">
        <v>12</v>
      </c>
      <c r="D50" s="101" t="s">
        <v>13</v>
      </c>
      <c r="E50" s="101" t="s">
        <v>14</v>
      </c>
      <c r="H50" s="198"/>
      <c r="I50" s="200"/>
      <c r="J50" s="200"/>
      <c r="K50" s="6" t="s">
        <v>1</v>
      </c>
      <c r="L50" s="6">
        <v>97</v>
      </c>
      <c r="M50" s="6">
        <v>94</v>
      </c>
      <c r="N50" s="6">
        <v>94</v>
      </c>
      <c r="O50" s="6">
        <v>105</v>
      </c>
      <c r="P50" s="6">
        <v>100</v>
      </c>
      <c r="Q50" s="9">
        <v>100</v>
      </c>
    </row>
    <row r="51" spans="1:17" ht="14.25" customHeight="1">
      <c r="A51" s="204"/>
      <c r="B51" s="38">
        <f>'Dane wejściowe'!L83</f>
        <v>208.5</v>
      </c>
      <c r="C51" s="38">
        <f>'Dane wejściowe'!M83</f>
        <v>79.099999999999994</v>
      </c>
      <c r="D51" s="38">
        <f>'Dane wejściowe'!N83</f>
        <v>201.5</v>
      </c>
      <c r="E51" s="38">
        <f>'Dane wejściowe'!O83</f>
        <v>132.59</v>
      </c>
      <c r="F51" s="58">
        <f>SQRT((B51-D51)^2+(C51-E51)^2)</f>
        <v>53.94608512209205</v>
      </c>
      <c r="G51" s="58">
        <f>F51/$G$6</f>
        <v>6.4735302146510456</v>
      </c>
      <c r="H51" s="189"/>
      <c r="I51" s="201"/>
      <c r="J51" s="201"/>
      <c r="K51" s="10" t="s">
        <v>5</v>
      </c>
      <c r="L51" s="10">
        <f t="shared" ref="L51:Q51" si="8">IF(L47&gt;0,10^(0.1*L50),0)</f>
        <v>0</v>
      </c>
      <c r="M51" s="10">
        <f t="shared" si="8"/>
        <v>0</v>
      </c>
      <c r="N51" s="10">
        <f t="shared" si="8"/>
        <v>2511886431.5095868</v>
      </c>
      <c r="O51" s="10">
        <f t="shared" si="8"/>
        <v>0</v>
      </c>
      <c r="P51" s="10">
        <f t="shared" si="8"/>
        <v>0</v>
      </c>
      <c r="Q51" s="11">
        <f t="shared" si="8"/>
        <v>0</v>
      </c>
    </row>
    <row r="52" spans="1:17">
      <c r="H52" s="188">
        <f>10*LOG10(I52)</f>
        <v>71.079213017133995</v>
      </c>
      <c r="I52" s="199">
        <f>SUMPRODUCT(L52:Q52,L54:Q54)*$E$3/$E$7*J52</f>
        <v>12820982.332228865</v>
      </c>
      <c r="J52" s="199">
        <f>SUM(L56:Q56)</f>
        <v>2511886431.5095868</v>
      </c>
      <c r="K52" s="7" t="s">
        <v>51</v>
      </c>
      <c r="L52" s="7">
        <v>0</v>
      </c>
      <c r="M52" s="7">
        <v>0</v>
      </c>
      <c r="N52" s="8">
        <v>1</v>
      </c>
      <c r="O52" s="7">
        <v>0</v>
      </c>
      <c r="P52" s="7">
        <v>0</v>
      </c>
      <c r="Q52" s="8">
        <v>0</v>
      </c>
    </row>
    <row r="53" spans="1:17">
      <c r="H53" s="198"/>
      <c r="I53" s="200"/>
      <c r="J53" s="200"/>
      <c r="K53" s="6" t="s">
        <v>2</v>
      </c>
      <c r="L53" s="6" t="s">
        <v>48</v>
      </c>
      <c r="M53" s="6" t="s">
        <v>49</v>
      </c>
      <c r="N53" s="6" t="s">
        <v>50</v>
      </c>
      <c r="O53" s="6" t="s">
        <v>52</v>
      </c>
      <c r="P53" s="6" t="s">
        <v>53</v>
      </c>
      <c r="Q53" s="9" t="s">
        <v>54</v>
      </c>
    </row>
    <row r="54" spans="1:17" ht="14.25" customHeight="1">
      <c r="A54" s="202" t="s">
        <v>152</v>
      </c>
      <c r="B54" s="205" t="str">
        <f>"linia "&amp;RIGHT(A54,1)</f>
        <v>linia 4</v>
      </c>
      <c r="C54" s="205"/>
      <c r="D54" s="205"/>
      <c r="E54" s="205"/>
      <c r="H54" s="198"/>
      <c r="I54" s="200"/>
      <c r="J54" s="200"/>
      <c r="K54" s="6" t="s">
        <v>0</v>
      </c>
      <c r="L54" s="6">
        <v>5</v>
      </c>
      <c r="M54" s="6">
        <v>3</v>
      </c>
      <c r="N54" s="42">
        <f>Q54</f>
        <v>11.307599999999997</v>
      </c>
      <c r="O54" s="6">
        <v>5</v>
      </c>
      <c r="P54" s="6">
        <v>3</v>
      </c>
      <c r="Q54" s="43">
        <f>G56</f>
        <v>11.307599999999997</v>
      </c>
    </row>
    <row r="55" spans="1:17" ht="14.25" customHeight="1">
      <c r="A55" s="203"/>
      <c r="B55" s="101" t="s">
        <v>11</v>
      </c>
      <c r="C55" s="101" t="s">
        <v>12</v>
      </c>
      <c r="D55" s="101" t="s">
        <v>13</v>
      </c>
      <c r="E55" s="101" t="s">
        <v>14</v>
      </c>
      <c r="H55" s="198"/>
      <c r="I55" s="200"/>
      <c r="J55" s="200"/>
      <c r="K55" s="6" t="s">
        <v>1</v>
      </c>
      <c r="L55" s="6">
        <v>97</v>
      </c>
      <c r="M55" s="6">
        <v>94</v>
      </c>
      <c r="N55" s="6">
        <v>94</v>
      </c>
      <c r="O55" s="6">
        <v>105</v>
      </c>
      <c r="P55" s="6">
        <v>100</v>
      </c>
      <c r="Q55" s="9">
        <v>100</v>
      </c>
    </row>
    <row r="56" spans="1:17" ht="14.25" customHeight="1">
      <c r="A56" s="204"/>
      <c r="B56" s="38">
        <f>'Dane wejściowe'!P83</f>
        <v>201.5</v>
      </c>
      <c r="C56" s="38">
        <f>'Dane wejściowe'!Q83</f>
        <v>132.59</v>
      </c>
      <c r="D56" s="38">
        <f>'Dane wejściowe'!R83</f>
        <v>201.5</v>
      </c>
      <c r="E56" s="38">
        <f>'Dane wejściowe'!S83</f>
        <v>226.82</v>
      </c>
      <c r="F56" s="58">
        <f>SQRT((B56-D56)^2+(C56-E56)^2)</f>
        <v>94.22999999999999</v>
      </c>
      <c r="G56" s="58">
        <f>F56/$G$6</f>
        <v>11.307599999999997</v>
      </c>
      <c r="H56" s="189"/>
      <c r="I56" s="201"/>
      <c r="J56" s="201"/>
      <c r="K56" s="10" t="s">
        <v>5</v>
      </c>
      <c r="L56" s="10">
        <f t="shared" ref="L56:Q56" si="9">IF(L52&gt;0,10^(0.1*L55),0)</f>
        <v>0</v>
      </c>
      <c r="M56" s="10">
        <f t="shared" si="9"/>
        <v>0</v>
      </c>
      <c r="N56" s="10">
        <f t="shared" si="9"/>
        <v>2511886431.5095868</v>
      </c>
      <c r="O56" s="10">
        <f t="shared" si="9"/>
        <v>0</v>
      </c>
      <c r="P56" s="10">
        <f t="shared" si="9"/>
        <v>0</v>
      </c>
      <c r="Q56" s="11">
        <f t="shared" si="9"/>
        <v>0</v>
      </c>
    </row>
    <row r="57" spans="1:17">
      <c r="H57" s="188">
        <f>10*LOG10(I57)</f>
        <v>66.543755615098206</v>
      </c>
      <c r="I57" s="199">
        <f>SUMPRODUCT(L57:Q57,L59:Q59)*$E$3/$E$7*J57</f>
        <v>4512067.2245918922</v>
      </c>
      <c r="J57" s="199">
        <f>SUM(L61:Q61)</f>
        <v>2511886431.5095868</v>
      </c>
      <c r="K57" s="7" t="s">
        <v>51</v>
      </c>
      <c r="L57" s="7">
        <v>0</v>
      </c>
      <c r="M57" s="7">
        <v>0</v>
      </c>
      <c r="N57" s="8">
        <v>1</v>
      </c>
      <c r="O57" s="7">
        <v>0</v>
      </c>
      <c r="P57" s="7">
        <v>0</v>
      </c>
      <c r="Q57" s="8">
        <v>0</v>
      </c>
    </row>
    <row r="58" spans="1:17">
      <c r="H58" s="198"/>
      <c r="I58" s="200"/>
      <c r="J58" s="200"/>
      <c r="K58" s="6" t="s">
        <v>2</v>
      </c>
      <c r="L58" s="6" t="s">
        <v>48</v>
      </c>
      <c r="M58" s="6" t="s">
        <v>49</v>
      </c>
      <c r="N58" s="6" t="s">
        <v>50</v>
      </c>
      <c r="O58" s="6" t="s">
        <v>52</v>
      </c>
      <c r="P58" s="6" t="s">
        <v>53</v>
      </c>
      <c r="Q58" s="9" t="s">
        <v>54</v>
      </c>
    </row>
    <row r="59" spans="1:17" ht="14.25" customHeight="1">
      <c r="A59" s="202" t="s">
        <v>153</v>
      </c>
      <c r="B59" s="205" t="str">
        <f>"linia "&amp;RIGHT(A59,1)</f>
        <v>linia 5</v>
      </c>
      <c r="C59" s="205"/>
      <c r="D59" s="205"/>
      <c r="E59" s="205"/>
      <c r="H59" s="198"/>
      <c r="I59" s="200"/>
      <c r="J59" s="200"/>
      <c r="K59" s="6" t="s">
        <v>0</v>
      </c>
      <c r="L59" s="6">
        <v>5</v>
      </c>
      <c r="M59" s="6">
        <v>3</v>
      </c>
      <c r="N59" s="42">
        <f>Q59</f>
        <v>3.979465069579077</v>
      </c>
      <c r="O59" s="6">
        <v>5</v>
      </c>
      <c r="P59" s="6">
        <v>3</v>
      </c>
      <c r="Q59" s="43">
        <f>G61</f>
        <v>3.979465069579077</v>
      </c>
    </row>
    <row r="60" spans="1:17" ht="14.25" customHeight="1">
      <c r="A60" s="203"/>
      <c r="B60" s="101" t="s">
        <v>11</v>
      </c>
      <c r="C60" s="101" t="s">
        <v>12</v>
      </c>
      <c r="D60" s="101" t="s">
        <v>13</v>
      </c>
      <c r="E60" s="101" t="s">
        <v>14</v>
      </c>
      <c r="H60" s="198"/>
      <c r="I60" s="200"/>
      <c r="J60" s="200"/>
      <c r="K60" s="6" t="s">
        <v>1</v>
      </c>
      <c r="L60" s="6">
        <v>97</v>
      </c>
      <c r="M60" s="6">
        <v>94</v>
      </c>
      <c r="N60" s="6">
        <v>94</v>
      </c>
      <c r="O60" s="6">
        <v>105</v>
      </c>
      <c r="P60" s="6">
        <v>100</v>
      </c>
      <c r="Q60" s="9">
        <v>100</v>
      </c>
    </row>
    <row r="61" spans="1:17" ht="14.25" customHeight="1">
      <c r="A61" s="204"/>
      <c r="B61" s="38">
        <f>'Dane wejściowe'!T83</f>
        <v>201.5</v>
      </c>
      <c r="C61" s="38">
        <f>'Dane wejściowe'!U83</f>
        <v>226.82</v>
      </c>
      <c r="D61" s="38">
        <f>'Dane wejściowe'!V83</f>
        <v>178.5</v>
      </c>
      <c r="E61" s="38">
        <f>'Dane wejściowe'!W83</f>
        <v>250.71</v>
      </c>
      <c r="F61" s="58">
        <f>SQRT((B61-D61)^2+(C61-E61)^2)</f>
        <v>33.162208913158977</v>
      </c>
      <c r="G61" s="58">
        <f>F61/$G$6</f>
        <v>3.979465069579077</v>
      </c>
      <c r="H61" s="189"/>
      <c r="I61" s="201"/>
      <c r="J61" s="201"/>
      <c r="K61" s="10" t="s">
        <v>5</v>
      </c>
      <c r="L61" s="10">
        <f t="shared" ref="L61:Q61" si="10">IF(L57&gt;0,10^(0.1*L60),0)</f>
        <v>0</v>
      </c>
      <c r="M61" s="10">
        <f t="shared" si="10"/>
        <v>0</v>
      </c>
      <c r="N61" s="10">
        <f t="shared" si="10"/>
        <v>2511886431.5095868</v>
      </c>
      <c r="O61" s="10">
        <f t="shared" si="10"/>
        <v>0</v>
      </c>
      <c r="P61" s="10">
        <f t="shared" si="10"/>
        <v>0</v>
      </c>
      <c r="Q61" s="11">
        <f t="shared" si="10"/>
        <v>0</v>
      </c>
    </row>
    <row r="62" spans="1:17">
      <c r="H62" s="188">
        <f>10*LOG10(I62)</f>
        <v>69.995003856058247</v>
      </c>
      <c r="I62" s="199">
        <f>SUMPRODUCT(L62:Q62,L64:Q64)*$E$3/$E$7*J62</f>
        <v>9988502.5680549033</v>
      </c>
      <c r="J62" s="199">
        <f>SUM(L66:Q66)</f>
        <v>2511886431.5095868</v>
      </c>
      <c r="K62" s="7" t="s">
        <v>51</v>
      </c>
      <c r="L62" s="7">
        <v>0</v>
      </c>
      <c r="M62" s="7">
        <v>0</v>
      </c>
      <c r="N62" s="8">
        <v>1</v>
      </c>
      <c r="O62" s="7">
        <v>0</v>
      </c>
      <c r="P62" s="7">
        <v>0</v>
      </c>
      <c r="Q62" s="8">
        <v>0</v>
      </c>
    </row>
    <row r="63" spans="1:17">
      <c r="H63" s="198"/>
      <c r="I63" s="200"/>
      <c r="J63" s="200"/>
      <c r="K63" s="6" t="s">
        <v>2</v>
      </c>
      <c r="L63" s="6" t="s">
        <v>48</v>
      </c>
      <c r="M63" s="6" t="s">
        <v>49</v>
      </c>
      <c r="N63" s="6" t="s">
        <v>50</v>
      </c>
      <c r="O63" s="6" t="s">
        <v>52</v>
      </c>
      <c r="P63" s="6" t="s">
        <v>53</v>
      </c>
      <c r="Q63" s="9" t="s">
        <v>54</v>
      </c>
    </row>
    <row r="64" spans="1:17" ht="14.25" customHeight="1">
      <c r="A64" s="202" t="s">
        <v>154</v>
      </c>
      <c r="B64" s="205" t="str">
        <f>"linia "&amp;RIGHT(A64,1)</f>
        <v>linia 6</v>
      </c>
      <c r="C64" s="205"/>
      <c r="D64" s="205"/>
      <c r="E64" s="205"/>
      <c r="H64" s="198"/>
      <c r="I64" s="200"/>
      <c r="J64" s="200"/>
      <c r="K64" s="6" t="s">
        <v>0</v>
      </c>
      <c r="L64" s="6">
        <v>5</v>
      </c>
      <c r="M64" s="6">
        <v>3</v>
      </c>
      <c r="N64" s="42">
        <f>Q64</f>
        <v>8.8094647283475727</v>
      </c>
      <c r="O64" s="6">
        <v>5</v>
      </c>
      <c r="P64" s="6">
        <v>3</v>
      </c>
      <c r="Q64" s="43">
        <f>G66</f>
        <v>8.8094647283475727</v>
      </c>
    </row>
    <row r="65" spans="1:17" ht="14.25" customHeight="1">
      <c r="A65" s="203"/>
      <c r="B65" s="101" t="s">
        <v>11</v>
      </c>
      <c r="C65" s="101" t="s">
        <v>12</v>
      </c>
      <c r="D65" s="101" t="s">
        <v>13</v>
      </c>
      <c r="E65" s="101" t="s">
        <v>14</v>
      </c>
      <c r="H65" s="198"/>
      <c r="I65" s="200"/>
      <c r="J65" s="200"/>
      <c r="K65" s="6" t="s">
        <v>1</v>
      </c>
      <c r="L65" s="6">
        <v>97</v>
      </c>
      <c r="M65" s="6">
        <v>94</v>
      </c>
      <c r="N65" s="6">
        <v>94</v>
      </c>
      <c r="O65" s="6">
        <v>105</v>
      </c>
      <c r="P65" s="6">
        <v>100</v>
      </c>
      <c r="Q65" s="9">
        <v>100</v>
      </c>
    </row>
    <row r="66" spans="1:17" ht="14.25" customHeight="1">
      <c r="A66" s="204"/>
      <c r="B66" s="38">
        <f>'Dane wejściowe'!X83</f>
        <v>178.5</v>
      </c>
      <c r="C66" s="38">
        <f>'Dane wejściowe'!Y83</f>
        <v>250.71</v>
      </c>
      <c r="D66" s="38">
        <f>'Dane wejściowe'!Z83</f>
        <v>172.42</v>
      </c>
      <c r="E66" s="38">
        <f>'Dane wejściowe'!AA83</f>
        <v>323.87</v>
      </c>
      <c r="F66" s="58">
        <f>SQRT((B66-D66)^2+(C66-E66)^2)</f>
        <v>73.412206069563112</v>
      </c>
      <c r="G66" s="58">
        <f>F66/$G$6</f>
        <v>8.8094647283475727</v>
      </c>
      <c r="H66" s="189"/>
      <c r="I66" s="201"/>
      <c r="J66" s="201"/>
      <c r="K66" s="10" t="s">
        <v>5</v>
      </c>
      <c r="L66" s="10">
        <f t="shared" ref="L66:Q66" si="11">IF(L62&gt;0,10^(0.1*L65),0)</f>
        <v>0</v>
      </c>
      <c r="M66" s="10">
        <f t="shared" si="11"/>
        <v>0</v>
      </c>
      <c r="N66" s="10">
        <f t="shared" si="11"/>
        <v>2511886431.5095868</v>
      </c>
      <c r="O66" s="10">
        <f t="shared" si="11"/>
        <v>0</v>
      </c>
      <c r="P66" s="10">
        <f t="shared" si="11"/>
        <v>0</v>
      </c>
      <c r="Q66" s="11">
        <f t="shared" si="11"/>
        <v>0</v>
      </c>
    </row>
    <row r="67" spans="1:17">
      <c r="H67" s="188">
        <f>10*LOG10(I67)</f>
        <v>75.468037643833526</v>
      </c>
      <c r="I67" s="199">
        <f>SUMPRODUCT(L67:Q67,L69:Q69)*$E$3/$E$7*J67</f>
        <v>35221168.851028621</v>
      </c>
      <c r="J67" s="199">
        <f>SUM(L71:Q71)</f>
        <v>2511886431.5095868</v>
      </c>
      <c r="K67" s="7" t="s">
        <v>51</v>
      </c>
      <c r="L67" s="7">
        <v>0</v>
      </c>
      <c r="M67" s="7">
        <v>0</v>
      </c>
      <c r="N67" s="8">
        <v>1</v>
      </c>
      <c r="O67" s="7">
        <v>0</v>
      </c>
      <c r="P67" s="7">
        <v>0</v>
      </c>
      <c r="Q67" s="8">
        <v>0</v>
      </c>
    </row>
    <row r="68" spans="1:17">
      <c r="H68" s="198"/>
      <c r="I68" s="200"/>
      <c r="J68" s="200"/>
      <c r="K68" s="6" t="s">
        <v>2</v>
      </c>
      <c r="L68" s="6" t="s">
        <v>48</v>
      </c>
      <c r="M68" s="6" t="s">
        <v>49</v>
      </c>
      <c r="N68" s="6" t="s">
        <v>50</v>
      </c>
      <c r="O68" s="6" t="s">
        <v>52</v>
      </c>
      <c r="P68" s="6" t="s">
        <v>53</v>
      </c>
      <c r="Q68" s="9" t="s">
        <v>54</v>
      </c>
    </row>
    <row r="69" spans="1:17" ht="14.25" customHeight="1">
      <c r="A69" s="202" t="s">
        <v>155</v>
      </c>
      <c r="B69" s="205" t="str">
        <f>"linia "&amp;RIGHT(A69,1)</f>
        <v>linia 7</v>
      </c>
      <c r="C69" s="205"/>
      <c r="D69" s="205"/>
      <c r="E69" s="205"/>
      <c r="H69" s="198"/>
      <c r="I69" s="200"/>
      <c r="J69" s="200"/>
      <c r="K69" s="6" t="s">
        <v>0</v>
      </c>
      <c r="L69" s="6">
        <v>5</v>
      </c>
      <c r="M69" s="6">
        <v>3</v>
      </c>
      <c r="N69" s="42">
        <f>Q69</f>
        <v>31.063679722788791</v>
      </c>
      <c r="O69" s="6">
        <v>5</v>
      </c>
      <c r="P69" s="6">
        <v>3</v>
      </c>
      <c r="Q69" s="43">
        <f>G71</f>
        <v>31.063679722788791</v>
      </c>
    </row>
    <row r="70" spans="1:17" ht="14.25" customHeight="1">
      <c r="A70" s="203"/>
      <c r="B70" s="101" t="s">
        <v>11</v>
      </c>
      <c r="C70" s="101" t="s">
        <v>12</v>
      </c>
      <c r="D70" s="101" t="s">
        <v>13</v>
      </c>
      <c r="E70" s="101" t="s">
        <v>14</v>
      </c>
      <c r="H70" s="198"/>
      <c r="I70" s="200"/>
      <c r="J70" s="200"/>
      <c r="K70" s="6" t="s">
        <v>1</v>
      </c>
      <c r="L70" s="6">
        <v>97</v>
      </c>
      <c r="M70" s="6">
        <v>94</v>
      </c>
      <c r="N70" s="6">
        <v>94</v>
      </c>
      <c r="O70" s="6">
        <v>105</v>
      </c>
      <c r="P70" s="6">
        <v>100</v>
      </c>
      <c r="Q70" s="9">
        <v>100</v>
      </c>
    </row>
    <row r="71" spans="1:17" ht="14.25" customHeight="1">
      <c r="A71" s="204"/>
      <c r="B71" s="38">
        <f>'Dane wejściowe'!AB83</f>
        <v>172.42</v>
      </c>
      <c r="C71" s="38">
        <f>'Dane wejściowe'!AC83</f>
        <v>323.87</v>
      </c>
      <c r="D71" s="38">
        <f>'Dane wejściowe'!AD83</f>
        <v>431.09</v>
      </c>
      <c r="E71" s="38">
        <f>'Dane wejściowe'!AE83</f>
        <v>333.89</v>
      </c>
      <c r="F71" s="58">
        <f>SQRT((B71-D71)^2+(C71-E71)^2)</f>
        <v>258.86399768990663</v>
      </c>
      <c r="G71" s="58">
        <f>F71/$G$6</f>
        <v>31.063679722788791</v>
      </c>
      <c r="H71" s="189"/>
      <c r="I71" s="201"/>
      <c r="J71" s="201"/>
      <c r="K71" s="10" t="s">
        <v>5</v>
      </c>
      <c r="L71" s="10">
        <f t="shared" ref="L71:Q71" si="12">IF(L67&gt;0,10^(0.1*L70),0)</f>
        <v>0</v>
      </c>
      <c r="M71" s="10">
        <f t="shared" si="12"/>
        <v>0</v>
      </c>
      <c r="N71" s="10">
        <f t="shared" si="12"/>
        <v>2511886431.5095868</v>
      </c>
      <c r="O71" s="10">
        <f t="shared" si="12"/>
        <v>0</v>
      </c>
      <c r="P71" s="10">
        <f t="shared" si="12"/>
        <v>0</v>
      </c>
      <c r="Q71" s="11">
        <f t="shared" si="12"/>
        <v>0</v>
      </c>
    </row>
    <row r="72" spans="1:17">
      <c r="H72" s="188">
        <f>10*LOG10(I72)</f>
        <v>73.049349268227871</v>
      </c>
      <c r="I72" s="199">
        <f>SUMPRODUCT(L72:Q72,L74:Q74)*$E$3/$E$7*J72</f>
        <v>20180639.613298159</v>
      </c>
      <c r="J72" s="199">
        <f>SUM(L76:Q76)</f>
        <v>2511886431.5095868</v>
      </c>
      <c r="K72" s="7" t="s">
        <v>51</v>
      </c>
      <c r="L72" s="7">
        <v>0</v>
      </c>
      <c r="M72" s="7">
        <v>0</v>
      </c>
      <c r="N72" s="8">
        <v>1</v>
      </c>
      <c r="O72" s="7">
        <v>0</v>
      </c>
      <c r="P72" s="7">
        <v>0</v>
      </c>
      <c r="Q72" s="8">
        <v>0</v>
      </c>
    </row>
    <row r="73" spans="1:17">
      <c r="H73" s="198"/>
      <c r="I73" s="200"/>
      <c r="J73" s="200"/>
      <c r="K73" s="6" t="s">
        <v>2</v>
      </c>
      <c r="L73" s="6" t="s">
        <v>48</v>
      </c>
      <c r="M73" s="6" t="s">
        <v>49</v>
      </c>
      <c r="N73" s="6" t="s">
        <v>50</v>
      </c>
      <c r="O73" s="6" t="s">
        <v>52</v>
      </c>
      <c r="P73" s="6" t="s">
        <v>53</v>
      </c>
      <c r="Q73" s="9" t="s">
        <v>54</v>
      </c>
    </row>
    <row r="74" spans="1:17" ht="14.25" customHeight="1">
      <c r="A74" s="202" t="s">
        <v>156</v>
      </c>
      <c r="B74" s="205" t="str">
        <f>"linia "&amp;RIGHT(A74,1)</f>
        <v>linia 8</v>
      </c>
      <c r="C74" s="205"/>
      <c r="D74" s="205"/>
      <c r="E74" s="205"/>
      <c r="H74" s="198"/>
      <c r="I74" s="200"/>
      <c r="J74" s="200"/>
      <c r="K74" s="6" t="s">
        <v>0</v>
      </c>
      <c r="L74" s="6">
        <v>5</v>
      </c>
      <c r="M74" s="6">
        <v>3</v>
      </c>
      <c r="N74" s="42">
        <f>Q74</f>
        <v>17.798527022200464</v>
      </c>
      <c r="O74" s="6">
        <v>5</v>
      </c>
      <c r="P74" s="6">
        <v>3</v>
      </c>
      <c r="Q74" s="43">
        <f>G76</f>
        <v>17.798527022200464</v>
      </c>
    </row>
    <row r="75" spans="1:17" ht="14.25" customHeight="1">
      <c r="A75" s="203"/>
      <c r="B75" s="101" t="s">
        <v>11</v>
      </c>
      <c r="C75" s="101" t="s">
        <v>12</v>
      </c>
      <c r="D75" s="101" t="s">
        <v>13</v>
      </c>
      <c r="E75" s="101" t="s">
        <v>14</v>
      </c>
      <c r="H75" s="198"/>
      <c r="I75" s="200"/>
      <c r="J75" s="200"/>
      <c r="K75" s="6" t="s">
        <v>1</v>
      </c>
      <c r="L75" s="6">
        <v>97</v>
      </c>
      <c r="M75" s="6">
        <v>94</v>
      </c>
      <c r="N75" s="6">
        <v>94</v>
      </c>
      <c r="O75" s="6">
        <v>105</v>
      </c>
      <c r="P75" s="6">
        <v>100</v>
      </c>
      <c r="Q75" s="9">
        <v>100</v>
      </c>
    </row>
    <row r="76" spans="1:17" ht="14.25" customHeight="1">
      <c r="A76" s="204"/>
      <c r="B76" s="38">
        <f>'Dane wejściowe'!AF83</f>
        <v>431.09</v>
      </c>
      <c r="C76" s="38">
        <f>'Dane wejściowe'!AG83</f>
        <v>333.89</v>
      </c>
      <c r="D76" s="38">
        <f>'Dane wejściowe'!AH83</f>
        <v>420.19</v>
      </c>
      <c r="E76" s="38">
        <f>'Dane wejściowe'!AI83</f>
        <v>481.81</v>
      </c>
      <c r="F76" s="58">
        <f>SQRT((B76-D76)^2+(C76-E76)^2)</f>
        <v>148.3210585183372</v>
      </c>
      <c r="G76" s="58">
        <f>F76/$G$6</f>
        <v>17.798527022200464</v>
      </c>
      <c r="H76" s="189"/>
      <c r="I76" s="201"/>
      <c r="J76" s="201"/>
      <c r="K76" s="10" t="s">
        <v>5</v>
      </c>
      <c r="L76" s="10">
        <f t="shared" ref="L76:Q76" si="13">IF(L72&gt;0,10^(0.1*L75),0)</f>
        <v>0</v>
      </c>
      <c r="M76" s="10">
        <f t="shared" si="13"/>
        <v>0</v>
      </c>
      <c r="N76" s="10">
        <f t="shared" si="13"/>
        <v>2511886431.5095868</v>
      </c>
      <c r="O76" s="10">
        <f t="shared" si="13"/>
        <v>0</v>
      </c>
      <c r="P76" s="10">
        <f t="shared" si="13"/>
        <v>0</v>
      </c>
      <c r="Q76" s="11">
        <f t="shared" si="13"/>
        <v>0</v>
      </c>
    </row>
  </sheetData>
  <mergeCells count="84">
    <mergeCell ref="A9:A11"/>
    <mergeCell ref="B9:E9"/>
    <mergeCell ref="AA9:AD9"/>
    <mergeCell ref="AU9:AX9"/>
    <mergeCell ref="AY9:BB9"/>
    <mergeCell ref="H7:H11"/>
    <mergeCell ref="I7:I11"/>
    <mergeCell ref="J7:J11"/>
    <mergeCell ref="CA9:CD9"/>
    <mergeCell ref="H12:H16"/>
    <mergeCell ref="I12:I16"/>
    <mergeCell ref="J12:J16"/>
    <mergeCell ref="A14:A16"/>
    <mergeCell ref="B14:E14"/>
    <mergeCell ref="BC9:BF9"/>
    <mergeCell ref="BG9:BJ9"/>
    <mergeCell ref="BK9:BN9"/>
    <mergeCell ref="BO9:BR9"/>
    <mergeCell ref="BS9:BV9"/>
    <mergeCell ref="BW9:BZ9"/>
    <mergeCell ref="AE9:AH9"/>
    <mergeCell ref="AI9:AL9"/>
    <mergeCell ref="AM9:AP9"/>
    <mergeCell ref="AQ9:AT9"/>
    <mergeCell ref="H22:H26"/>
    <mergeCell ref="I22:I26"/>
    <mergeCell ref="J22:J26"/>
    <mergeCell ref="A24:A26"/>
    <mergeCell ref="B24:E24"/>
    <mergeCell ref="H17:H21"/>
    <mergeCell ref="I17:I21"/>
    <mergeCell ref="J17:J21"/>
    <mergeCell ref="A19:A21"/>
    <mergeCell ref="B19:E19"/>
    <mergeCell ref="H32:H36"/>
    <mergeCell ref="I32:I36"/>
    <mergeCell ref="J32:J36"/>
    <mergeCell ref="A34:A36"/>
    <mergeCell ref="B34:E34"/>
    <mergeCell ref="H27:H31"/>
    <mergeCell ref="I27:I31"/>
    <mergeCell ref="J27:J31"/>
    <mergeCell ref="A29:A31"/>
    <mergeCell ref="B29:E29"/>
    <mergeCell ref="H37:H41"/>
    <mergeCell ref="I37:I41"/>
    <mergeCell ref="J37:J41"/>
    <mergeCell ref="A39:A41"/>
    <mergeCell ref="B39:E39"/>
    <mergeCell ref="H47:H51"/>
    <mergeCell ref="I47:I51"/>
    <mergeCell ref="J47:J51"/>
    <mergeCell ref="A49:A51"/>
    <mergeCell ref="B49:E49"/>
    <mergeCell ref="H42:H46"/>
    <mergeCell ref="I42:I46"/>
    <mergeCell ref="J42:J46"/>
    <mergeCell ref="A44:A46"/>
    <mergeCell ref="B44:E44"/>
    <mergeCell ref="H57:H61"/>
    <mergeCell ref="I57:I61"/>
    <mergeCell ref="J57:J61"/>
    <mergeCell ref="A59:A61"/>
    <mergeCell ref="B59:E59"/>
    <mergeCell ref="H52:H56"/>
    <mergeCell ref="I52:I56"/>
    <mergeCell ref="J52:J56"/>
    <mergeCell ref="A54:A56"/>
    <mergeCell ref="B54:E54"/>
    <mergeCell ref="H67:H71"/>
    <mergeCell ref="I67:I71"/>
    <mergeCell ref="J67:J71"/>
    <mergeCell ref="A69:A71"/>
    <mergeCell ref="B69:E69"/>
    <mergeCell ref="H62:H66"/>
    <mergeCell ref="I62:I66"/>
    <mergeCell ref="J62:J66"/>
    <mergeCell ref="A64:A66"/>
    <mergeCell ref="B64:E64"/>
    <mergeCell ref="H72:H76"/>
    <mergeCell ref="I72:I76"/>
    <mergeCell ref="J72:J76"/>
    <mergeCell ref="A74:A76"/>
    <mergeCell ref="B74:E7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rgb="FF00B0F0"/>
  </sheetPr>
  <dimension ref="A1:CD101"/>
  <sheetViews>
    <sheetView zoomScale="70" zoomScaleNormal="70" workbookViewId="0">
      <selection activeCell="E2" sqref="E2"/>
    </sheetView>
  </sheetViews>
  <sheetFormatPr defaultRowHeight="14.25"/>
  <cols>
    <col min="1" max="1" width="23.875" style="109" customWidth="1"/>
    <col min="2" max="2" width="9.25" style="109" bestFit="1" customWidth="1"/>
    <col min="3" max="3" width="12.25" style="109" bestFit="1" customWidth="1"/>
    <col min="4" max="5" width="9" style="109"/>
    <col min="6" max="6" width="10.75" style="58" customWidth="1"/>
    <col min="7" max="7" width="22.375" style="58" customWidth="1"/>
    <col min="8" max="8" width="9" style="109"/>
    <col min="9" max="9" width="12.25" style="109" bestFit="1" customWidth="1"/>
    <col min="10" max="10" width="9.875" style="109" bestFit="1" customWidth="1"/>
    <col min="11" max="11" width="32.125" style="109" customWidth="1"/>
    <col min="12" max="12" width="14.625" style="109" customWidth="1"/>
    <col min="13" max="13" width="17.75" style="109" customWidth="1"/>
    <col min="14" max="14" width="21.125" style="109" customWidth="1"/>
    <col min="15" max="15" width="21" style="109" customWidth="1"/>
    <col min="16" max="16" width="18.5" style="109" customWidth="1"/>
    <col min="17" max="17" width="20.625" style="109" customWidth="1"/>
    <col min="18" max="18" width="22.5" style="109" customWidth="1"/>
    <col min="19" max="16384" width="9" style="109"/>
  </cols>
  <sheetData>
    <row r="1" spans="1:82" s="40" customFormat="1" ht="20.25">
      <c r="A1" s="88" t="s">
        <v>157</v>
      </c>
      <c r="B1" s="88"/>
      <c r="C1" s="88"/>
      <c r="D1" s="88"/>
      <c r="F1" s="41"/>
      <c r="G1" s="41"/>
    </row>
    <row r="2" spans="1:82" ht="15">
      <c r="A2" s="54" t="s">
        <v>38</v>
      </c>
      <c r="B2" s="109" t="s">
        <v>91</v>
      </c>
      <c r="E2" s="71">
        <v>5</v>
      </c>
      <c r="F2" s="58" t="s">
        <v>40</v>
      </c>
    </row>
    <row r="3" spans="1:82" ht="15">
      <c r="E3" s="44">
        <f>ROUNDUP((E2/12)*8,0)</f>
        <v>4</v>
      </c>
      <c r="F3" s="58" t="s">
        <v>42</v>
      </c>
    </row>
    <row r="4" spans="1:82">
      <c r="B4" s="109" t="s">
        <v>70</v>
      </c>
    </row>
    <row r="5" spans="1:82">
      <c r="B5" s="109" t="s">
        <v>41</v>
      </c>
      <c r="E5" s="109">
        <v>8</v>
      </c>
      <c r="F5" s="58" t="s">
        <v>39</v>
      </c>
    </row>
    <row r="6" spans="1:82">
      <c r="B6" s="109" t="s">
        <v>43</v>
      </c>
      <c r="E6" s="109">
        <v>30</v>
      </c>
      <c r="F6" s="58" t="s">
        <v>44</v>
      </c>
      <c r="G6" s="58">
        <f>E6*1000/3600</f>
        <v>8.3333333333333339</v>
      </c>
      <c r="H6" s="109" t="s">
        <v>47</v>
      </c>
    </row>
    <row r="7" spans="1:82">
      <c r="B7" s="5" t="s">
        <v>37</v>
      </c>
      <c r="E7" s="109">
        <f>E5*60*60</f>
        <v>28800</v>
      </c>
      <c r="F7" s="58" t="s">
        <v>3</v>
      </c>
      <c r="H7" s="188">
        <f>10*LOG10(I7)</f>
        <v>73.823589813087253</v>
      </c>
      <c r="I7" s="199">
        <f>SUMPRODUCT(L7:Q7,L9:Q9)*$E$3/$E$7*J7</f>
        <v>24118982.438919116</v>
      </c>
      <c r="J7" s="199">
        <f>SUM(L11:Q11)</f>
        <v>10000000000</v>
      </c>
      <c r="K7" s="7" t="s">
        <v>51</v>
      </c>
      <c r="L7" s="7">
        <v>0</v>
      </c>
      <c r="M7" s="7">
        <v>0</v>
      </c>
      <c r="N7" s="7">
        <v>0</v>
      </c>
      <c r="O7" s="7">
        <v>0</v>
      </c>
      <c r="P7" s="7">
        <v>0</v>
      </c>
      <c r="Q7" s="7">
        <v>1</v>
      </c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</row>
    <row r="8" spans="1:82" ht="15">
      <c r="A8" s="12" t="s">
        <v>55</v>
      </c>
      <c r="H8" s="198"/>
      <c r="I8" s="200"/>
      <c r="J8" s="200"/>
      <c r="K8" s="6" t="s">
        <v>2</v>
      </c>
      <c r="L8" s="6" t="s">
        <v>48</v>
      </c>
      <c r="M8" s="6" t="s">
        <v>49</v>
      </c>
      <c r="N8" s="6" t="s">
        <v>50</v>
      </c>
      <c r="O8" s="6" t="s">
        <v>52</v>
      </c>
      <c r="P8" s="6" t="s">
        <v>53</v>
      </c>
      <c r="Q8" s="9" t="s">
        <v>54</v>
      </c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</row>
    <row r="9" spans="1:82" ht="14.25" customHeight="1">
      <c r="A9" s="202" t="s">
        <v>158</v>
      </c>
      <c r="B9" s="205" t="str">
        <f>"linia "&amp;RIGHT(A9,1)</f>
        <v>linia 1</v>
      </c>
      <c r="C9" s="205"/>
      <c r="D9" s="205"/>
      <c r="E9" s="205"/>
      <c r="G9" s="58" t="s">
        <v>45</v>
      </c>
      <c r="H9" s="198"/>
      <c r="I9" s="200"/>
      <c r="J9" s="200"/>
      <c r="K9" s="6" t="s">
        <v>0</v>
      </c>
      <c r="L9" s="6">
        <v>5</v>
      </c>
      <c r="M9" s="6">
        <v>3</v>
      </c>
      <c r="N9" s="42">
        <f>G11</f>
        <v>17.365667356021763</v>
      </c>
      <c r="O9" s="6">
        <v>5</v>
      </c>
      <c r="P9" s="6">
        <v>3</v>
      </c>
      <c r="Q9" s="43">
        <f>N9</f>
        <v>17.365667356021763</v>
      </c>
      <c r="Z9" s="6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  <c r="BI9" s="209"/>
      <c r="BJ9" s="209"/>
      <c r="BK9" s="209"/>
      <c r="BL9" s="209"/>
      <c r="BM9" s="209"/>
      <c r="BN9" s="209"/>
      <c r="BO9" s="209"/>
      <c r="BP9" s="209"/>
      <c r="BQ9" s="209"/>
      <c r="BR9" s="209"/>
      <c r="BS9" s="209"/>
      <c r="BT9" s="209"/>
      <c r="BU9" s="209"/>
      <c r="BV9" s="209"/>
      <c r="BW9" s="209"/>
      <c r="BX9" s="209"/>
      <c r="BY9" s="209"/>
      <c r="BZ9" s="209"/>
      <c r="CA9" s="209"/>
      <c r="CB9" s="209"/>
      <c r="CC9" s="209"/>
      <c r="CD9" s="209"/>
    </row>
    <row r="10" spans="1:82" ht="14.25" customHeight="1">
      <c r="A10" s="203"/>
      <c r="B10" s="101" t="s">
        <v>11</v>
      </c>
      <c r="C10" s="101" t="s">
        <v>12</v>
      </c>
      <c r="D10" s="101" t="s">
        <v>13</v>
      </c>
      <c r="E10" s="101" t="s">
        <v>14</v>
      </c>
      <c r="F10" s="14" t="s">
        <v>36</v>
      </c>
      <c r="G10" s="15" t="s">
        <v>46</v>
      </c>
      <c r="H10" s="198"/>
      <c r="I10" s="200"/>
      <c r="J10" s="200"/>
      <c r="K10" s="6" t="s">
        <v>1</v>
      </c>
      <c r="L10" s="6">
        <v>97</v>
      </c>
      <c r="M10" s="6">
        <v>94</v>
      </c>
      <c r="N10" s="6">
        <v>94</v>
      </c>
      <c r="O10" s="6">
        <v>105</v>
      </c>
      <c r="P10" s="6">
        <v>100</v>
      </c>
      <c r="Q10" s="9">
        <v>100</v>
      </c>
      <c r="Z10" s="6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  <c r="BM10" s="102"/>
      <c r="BN10" s="102"/>
      <c r="BO10" s="102"/>
      <c r="BP10" s="102"/>
      <c r="BQ10" s="102"/>
      <c r="BR10" s="102"/>
      <c r="BS10" s="102"/>
      <c r="BT10" s="102"/>
      <c r="BU10" s="102"/>
      <c r="BV10" s="102"/>
      <c r="BW10" s="102"/>
      <c r="BX10" s="102"/>
      <c r="BY10" s="102"/>
      <c r="BZ10" s="102"/>
      <c r="CA10" s="102"/>
      <c r="CB10" s="102"/>
      <c r="CC10" s="102"/>
      <c r="CD10" s="102"/>
    </row>
    <row r="11" spans="1:82" ht="14.25" customHeight="1">
      <c r="A11" s="204"/>
      <c r="B11" s="38">
        <f>'Dane wejściowe'!D85</f>
        <v>417.2</v>
      </c>
      <c r="C11" s="38">
        <f>'Dane wejściowe'!E85</f>
        <v>481.08</v>
      </c>
      <c r="D11" s="38">
        <f>'Dane wejściowe'!F85</f>
        <v>427.87</v>
      </c>
      <c r="E11" s="38">
        <f>'Dane wejściowe'!G85</f>
        <v>336.76</v>
      </c>
      <c r="F11" s="58">
        <f>SQRT((B11-D11)^2+(C11-E11)^2)</f>
        <v>144.71389463351471</v>
      </c>
      <c r="G11" s="58">
        <f>F11/$G$6</f>
        <v>17.365667356021763</v>
      </c>
      <c r="H11" s="189"/>
      <c r="I11" s="201"/>
      <c r="J11" s="201"/>
      <c r="K11" s="10" t="s">
        <v>5</v>
      </c>
      <c r="L11" s="10">
        <f t="shared" ref="L11:Q11" si="0">IF(L7&gt;0,10^(0.1*L10),0)</f>
        <v>0</v>
      </c>
      <c r="M11" s="10">
        <f t="shared" si="0"/>
        <v>0</v>
      </c>
      <c r="N11" s="10">
        <f t="shared" si="0"/>
        <v>0</v>
      </c>
      <c r="O11" s="10">
        <f t="shared" si="0"/>
        <v>0</v>
      </c>
      <c r="P11" s="10">
        <f t="shared" si="0"/>
        <v>0</v>
      </c>
      <c r="Q11" s="11">
        <f t="shared" si="0"/>
        <v>10000000000</v>
      </c>
      <c r="Z11" s="6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</row>
    <row r="12" spans="1:82">
      <c r="H12" s="188">
        <f>10*LOG10(I12)</f>
        <v>76.354070479026504</v>
      </c>
      <c r="I12" s="199">
        <f>SUMPRODUCT(L12:Q12,L14:Q14)*$E$3/$E$7*J12</f>
        <v>43192371.304304294</v>
      </c>
      <c r="J12" s="199">
        <f>SUM(L16:Q16)</f>
        <v>10000000000</v>
      </c>
      <c r="K12" s="7" t="s">
        <v>51</v>
      </c>
      <c r="L12" s="7">
        <v>0</v>
      </c>
      <c r="M12" s="7">
        <v>0</v>
      </c>
      <c r="N12" s="7">
        <v>0</v>
      </c>
      <c r="O12" s="7">
        <v>0</v>
      </c>
      <c r="P12" s="7">
        <v>0</v>
      </c>
      <c r="Q12" s="7">
        <v>1</v>
      </c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</row>
    <row r="13" spans="1:82">
      <c r="H13" s="198"/>
      <c r="I13" s="200"/>
      <c r="J13" s="200"/>
      <c r="K13" s="6" t="s">
        <v>2</v>
      </c>
      <c r="L13" s="6" t="s">
        <v>48</v>
      </c>
      <c r="M13" s="6" t="s">
        <v>49</v>
      </c>
      <c r="N13" s="6" t="s">
        <v>50</v>
      </c>
      <c r="O13" s="6" t="s">
        <v>52</v>
      </c>
      <c r="P13" s="6" t="s">
        <v>53</v>
      </c>
      <c r="Q13" s="9" t="s">
        <v>54</v>
      </c>
    </row>
    <row r="14" spans="1:82" ht="14.25" customHeight="1">
      <c r="A14" s="202" t="s">
        <v>159</v>
      </c>
      <c r="B14" s="205" t="str">
        <f>"linia "&amp;RIGHT(A14,1)</f>
        <v>linia 2</v>
      </c>
      <c r="C14" s="205"/>
      <c r="D14" s="205"/>
      <c r="E14" s="205"/>
      <c r="H14" s="198"/>
      <c r="I14" s="200"/>
      <c r="J14" s="200"/>
      <c r="K14" s="6" t="s">
        <v>0</v>
      </c>
      <c r="L14" s="6">
        <v>5</v>
      </c>
      <c r="M14" s="6">
        <v>3</v>
      </c>
      <c r="N14" s="42">
        <f>G16</f>
        <v>31.098507339099093</v>
      </c>
      <c r="O14" s="6">
        <v>5</v>
      </c>
      <c r="P14" s="6">
        <v>3</v>
      </c>
      <c r="Q14" s="43">
        <f>N14</f>
        <v>31.098507339099093</v>
      </c>
    </row>
    <row r="15" spans="1:82" ht="14.25" customHeight="1">
      <c r="A15" s="203"/>
      <c r="B15" s="101" t="s">
        <v>11</v>
      </c>
      <c r="C15" s="101" t="s">
        <v>12</v>
      </c>
      <c r="D15" s="101" t="s">
        <v>13</v>
      </c>
      <c r="E15" s="101" t="s">
        <v>14</v>
      </c>
      <c r="H15" s="198"/>
      <c r="I15" s="200"/>
      <c r="J15" s="200"/>
      <c r="K15" s="6" t="s">
        <v>1</v>
      </c>
      <c r="L15" s="6">
        <v>97</v>
      </c>
      <c r="M15" s="6">
        <v>94</v>
      </c>
      <c r="N15" s="6">
        <v>94</v>
      </c>
      <c r="O15" s="6">
        <v>105</v>
      </c>
      <c r="P15" s="6">
        <v>100</v>
      </c>
      <c r="Q15" s="9">
        <v>100</v>
      </c>
    </row>
    <row r="16" spans="1:82" ht="14.25" customHeight="1">
      <c r="A16" s="204"/>
      <c r="B16" s="38">
        <f>'Dane wejściowe'!H85</f>
        <v>427.87</v>
      </c>
      <c r="C16" s="38">
        <f>'Dane wejściowe'!I85</f>
        <v>336.76</v>
      </c>
      <c r="D16" s="38">
        <f>'Dane wejściowe'!J85</f>
        <v>168.9</v>
      </c>
      <c r="E16" s="38">
        <f>'Dane wejściowe'!K85</f>
        <v>326.99</v>
      </c>
      <c r="F16" s="58">
        <f>SQRT((B16-D16)^2+(C16-E16)^2)</f>
        <v>259.15422782582579</v>
      </c>
      <c r="G16" s="58">
        <f>F16/$G$6</f>
        <v>31.098507339099093</v>
      </c>
      <c r="H16" s="189"/>
      <c r="I16" s="201"/>
      <c r="J16" s="201"/>
      <c r="K16" s="10" t="s">
        <v>5</v>
      </c>
      <c r="L16" s="10">
        <f t="shared" ref="L16:Q16" si="1">IF(L12&gt;0,10^(0.1*L15),0)</f>
        <v>0</v>
      </c>
      <c r="M16" s="10">
        <f t="shared" si="1"/>
        <v>0</v>
      </c>
      <c r="N16" s="10">
        <f t="shared" si="1"/>
        <v>0</v>
      </c>
      <c r="O16" s="10">
        <f t="shared" si="1"/>
        <v>0</v>
      </c>
      <c r="P16" s="10">
        <f t="shared" si="1"/>
        <v>0</v>
      </c>
      <c r="Q16" s="11">
        <f t="shared" si="1"/>
        <v>10000000000</v>
      </c>
    </row>
    <row r="17" spans="1:82">
      <c r="H17" s="188">
        <f>10*LOG10(I17)</f>
        <v>71.138107713610779</v>
      </c>
      <c r="I17" s="199">
        <f>SUMPRODUCT(L17:Q17,L19:Q19)*$E$3/$E$7*J17</f>
        <v>12996031.9798861</v>
      </c>
      <c r="J17" s="199">
        <f>SUM(L21:Q21)</f>
        <v>10000000000</v>
      </c>
      <c r="K17" s="7" t="s">
        <v>51</v>
      </c>
      <c r="L17" s="7">
        <v>0</v>
      </c>
      <c r="M17" s="7">
        <v>0</v>
      </c>
      <c r="N17" s="7">
        <v>0</v>
      </c>
      <c r="O17" s="7">
        <v>0</v>
      </c>
      <c r="P17" s="7">
        <v>0</v>
      </c>
      <c r="Q17" s="7">
        <v>1</v>
      </c>
    </row>
    <row r="18" spans="1:82">
      <c r="H18" s="198"/>
      <c r="I18" s="200"/>
      <c r="J18" s="200"/>
      <c r="K18" s="6" t="s">
        <v>2</v>
      </c>
      <c r="L18" s="6" t="s">
        <v>48</v>
      </c>
      <c r="M18" s="6" t="s">
        <v>49</v>
      </c>
      <c r="N18" s="6" t="s">
        <v>50</v>
      </c>
      <c r="O18" s="6" t="s">
        <v>52</v>
      </c>
      <c r="P18" s="6" t="s">
        <v>53</v>
      </c>
      <c r="Q18" s="9" t="s">
        <v>54</v>
      </c>
    </row>
    <row r="19" spans="1:82" ht="14.25" customHeight="1">
      <c r="A19" s="202" t="s">
        <v>160</v>
      </c>
      <c r="B19" s="206" t="str">
        <f>"linia "&amp;RIGHT(A19,1)</f>
        <v>linia 3</v>
      </c>
      <c r="C19" s="207"/>
      <c r="D19" s="207"/>
      <c r="E19" s="208"/>
      <c r="H19" s="198"/>
      <c r="I19" s="200"/>
      <c r="J19" s="200"/>
      <c r="K19" s="6" t="s">
        <v>0</v>
      </c>
      <c r="L19" s="6">
        <v>5</v>
      </c>
      <c r="M19" s="6">
        <v>3</v>
      </c>
      <c r="N19" s="42">
        <f>G21</f>
        <v>9.3571430255179919</v>
      </c>
      <c r="O19" s="6">
        <v>5</v>
      </c>
      <c r="P19" s="6">
        <v>3</v>
      </c>
      <c r="Q19" s="43">
        <f>N19</f>
        <v>9.3571430255179919</v>
      </c>
    </row>
    <row r="20" spans="1:82" ht="14.25" customHeight="1">
      <c r="A20" s="203"/>
      <c r="B20" s="101" t="s">
        <v>11</v>
      </c>
      <c r="C20" s="101" t="s">
        <v>12</v>
      </c>
      <c r="D20" s="101" t="s">
        <v>13</v>
      </c>
      <c r="E20" s="101" t="s">
        <v>14</v>
      </c>
      <c r="H20" s="198"/>
      <c r="I20" s="200"/>
      <c r="J20" s="200"/>
      <c r="K20" s="6" t="s">
        <v>1</v>
      </c>
      <c r="L20" s="6">
        <v>97</v>
      </c>
      <c r="M20" s="6">
        <v>94</v>
      </c>
      <c r="N20" s="6">
        <v>94</v>
      </c>
      <c r="O20" s="6">
        <v>105</v>
      </c>
      <c r="P20" s="6">
        <v>100</v>
      </c>
      <c r="Q20" s="9">
        <v>100</v>
      </c>
    </row>
    <row r="21" spans="1:82" ht="14.25" customHeight="1">
      <c r="A21" s="204"/>
      <c r="B21" s="38">
        <f>'Dane wejściowe'!L85</f>
        <v>168.9</v>
      </c>
      <c r="C21" s="38">
        <f>'Dane wejściowe'!M85</f>
        <v>326.99</v>
      </c>
      <c r="D21" s="38">
        <f>'Dane wejściowe'!N85</f>
        <v>175.69</v>
      </c>
      <c r="E21" s="38">
        <f>'Dane wejściowe'!O85</f>
        <v>249.31</v>
      </c>
      <c r="F21" s="58">
        <f>SQRT((B21-D21)^2+(C21-E21)^2)</f>
        <v>77.976191879316602</v>
      </c>
      <c r="G21" s="58">
        <f>F21/$G$6</f>
        <v>9.3571430255179919</v>
      </c>
      <c r="H21" s="189"/>
      <c r="I21" s="201"/>
      <c r="J21" s="201"/>
      <c r="K21" s="10" t="s">
        <v>5</v>
      </c>
      <c r="L21" s="10">
        <f t="shared" ref="L21:Q21" si="2">IF(L17&gt;0,10^(0.1*L20),0)</f>
        <v>0</v>
      </c>
      <c r="M21" s="10">
        <f t="shared" si="2"/>
        <v>0</v>
      </c>
      <c r="N21" s="10">
        <f t="shared" si="2"/>
        <v>0</v>
      </c>
      <c r="O21" s="10">
        <f t="shared" si="2"/>
        <v>0</v>
      </c>
      <c r="P21" s="10">
        <f t="shared" si="2"/>
        <v>0</v>
      </c>
      <c r="Q21" s="11">
        <f t="shared" si="2"/>
        <v>10000000000</v>
      </c>
    </row>
    <row r="22" spans="1:82">
      <c r="H22" s="188">
        <f>10*LOG10(I22)</f>
        <v>67.389595903842221</v>
      </c>
      <c r="I22" s="199">
        <f>SUMPRODUCT(L22:Q22,L24:Q24)*$E$3/$E$7*J22</f>
        <v>5482259.5199830187</v>
      </c>
      <c r="J22" s="199">
        <f>SUM(L26:Q26)</f>
        <v>10000000000</v>
      </c>
      <c r="K22" s="7" t="s">
        <v>51</v>
      </c>
      <c r="L22" s="7">
        <v>0</v>
      </c>
      <c r="M22" s="7">
        <v>0</v>
      </c>
      <c r="N22" s="7">
        <v>0</v>
      </c>
      <c r="O22" s="7">
        <v>0</v>
      </c>
      <c r="P22" s="7">
        <v>0</v>
      </c>
      <c r="Q22" s="7">
        <v>1</v>
      </c>
    </row>
    <row r="23" spans="1:82">
      <c r="H23" s="198"/>
      <c r="I23" s="200"/>
      <c r="J23" s="200"/>
      <c r="K23" s="6" t="s">
        <v>2</v>
      </c>
      <c r="L23" s="6" t="s">
        <v>48</v>
      </c>
      <c r="M23" s="6" t="s">
        <v>49</v>
      </c>
      <c r="N23" s="6" t="s">
        <v>50</v>
      </c>
      <c r="O23" s="6" t="s">
        <v>52</v>
      </c>
      <c r="P23" s="6" t="s">
        <v>53</v>
      </c>
      <c r="Q23" s="9" t="s">
        <v>54</v>
      </c>
    </row>
    <row r="24" spans="1:82" ht="14.25" customHeight="1">
      <c r="A24" s="202" t="s">
        <v>161</v>
      </c>
      <c r="B24" s="206" t="str">
        <f>"linia "&amp;RIGHT(A24,1)</f>
        <v>linia 4</v>
      </c>
      <c r="C24" s="207"/>
      <c r="D24" s="207"/>
      <c r="E24" s="208"/>
      <c r="H24" s="198"/>
      <c r="I24" s="200"/>
      <c r="J24" s="200"/>
      <c r="K24" s="6" t="s">
        <v>0</v>
      </c>
      <c r="L24" s="6">
        <v>5</v>
      </c>
      <c r="M24" s="6">
        <v>3</v>
      </c>
      <c r="N24" s="42">
        <f>G26</f>
        <v>3.9472268543877731</v>
      </c>
      <c r="O24" s="6">
        <v>5</v>
      </c>
      <c r="P24" s="6">
        <v>3</v>
      </c>
      <c r="Q24" s="43">
        <f>N24</f>
        <v>3.9472268543877731</v>
      </c>
    </row>
    <row r="25" spans="1:82" ht="14.25" customHeight="1">
      <c r="A25" s="203"/>
      <c r="B25" s="101" t="s">
        <v>11</v>
      </c>
      <c r="C25" s="101" t="s">
        <v>12</v>
      </c>
      <c r="D25" s="101" t="s">
        <v>13</v>
      </c>
      <c r="E25" s="101" t="s">
        <v>14</v>
      </c>
      <c r="H25" s="198"/>
      <c r="I25" s="200"/>
      <c r="J25" s="200"/>
      <c r="K25" s="6" t="s">
        <v>1</v>
      </c>
      <c r="L25" s="6">
        <v>97</v>
      </c>
      <c r="M25" s="6">
        <v>94</v>
      </c>
      <c r="N25" s="6">
        <v>94</v>
      </c>
      <c r="O25" s="6">
        <v>105</v>
      </c>
      <c r="P25" s="6">
        <v>100</v>
      </c>
      <c r="Q25" s="9">
        <v>100</v>
      </c>
    </row>
    <row r="26" spans="1:82" ht="14.25" customHeight="1">
      <c r="A26" s="204"/>
      <c r="B26" s="38">
        <f>'Dane wejściowe'!P85</f>
        <v>175.69</v>
      </c>
      <c r="C26" s="38">
        <f>'Dane wejściowe'!Q85</f>
        <v>249.31</v>
      </c>
      <c r="D26" s="38">
        <f>'Dane wejściowe'!R85</f>
        <v>198.5</v>
      </c>
      <c r="E26" s="38">
        <f>'Dane wejściowe'!S85</f>
        <v>225.61</v>
      </c>
      <c r="F26" s="58">
        <f>SQRT((B26-D26)^2+(C26-E26)^2)</f>
        <v>32.893557119898112</v>
      </c>
      <c r="G26" s="58">
        <f>F26/$G$6</f>
        <v>3.9472268543877731</v>
      </c>
      <c r="H26" s="189"/>
      <c r="I26" s="201"/>
      <c r="J26" s="201"/>
      <c r="K26" s="10" t="s">
        <v>5</v>
      </c>
      <c r="L26" s="10">
        <f t="shared" ref="L26:Q26" si="3">IF(L22&gt;0,10^(0.1*L25),0)</f>
        <v>0</v>
      </c>
      <c r="M26" s="10">
        <f t="shared" si="3"/>
        <v>0</v>
      </c>
      <c r="N26" s="10">
        <f t="shared" si="3"/>
        <v>0</v>
      </c>
      <c r="O26" s="10">
        <f t="shared" si="3"/>
        <v>0</v>
      </c>
      <c r="P26" s="10">
        <f t="shared" si="3"/>
        <v>0</v>
      </c>
      <c r="Q26" s="11">
        <f t="shared" si="3"/>
        <v>10000000000</v>
      </c>
    </row>
    <row r="27" spans="1:82">
      <c r="H27" s="188">
        <f>10*LOG10(I27)</f>
        <v>83.993088034028148</v>
      </c>
      <c r="I27" s="199">
        <f>SUMPRODUCT(L27:Q27,L29:Q29)*$E$3/$E$7*J27</f>
        <v>250789184.59504715</v>
      </c>
      <c r="J27" s="199">
        <f>SUM(L31:Q31)</f>
        <v>51622776601.683884</v>
      </c>
      <c r="K27" s="7" t="s">
        <v>51</v>
      </c>
      <c r="L27" s="7">
        <v>0</v>
      </c>
      <c r="M27" s="7">
        <v>0</v>
      </c>
      <c r="N27" s="7">
        <v>0</v>
      </c>
      <c r="O27" s="7">
        <v>1</v>
      </c>
      <c r="P27" s="7">
        <v>1</v>
      </c>
      <c r="Q27" s="7">
        <v>1</v>
      </c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</row>
    <row r="28" spans="1:82">
      <c r="H28" s="198"/>
      <c r="I28" s="200"/>
      <c r="J28" s="200"/>
      <c r="K28" s="6" t="s">
        <v>2</v>
      </c>
      <c r="L28" s="6" t="s">
        <v>48</v>
      </c>
      <c r="M28" s="6" t="s">
        <v>49</v>
      </c>
      <c r="N28" s="6" t="s">
        <v>50</v>
      </c>
      <c r="O28" s="6" t="s">
        <v>52</v>
      </c>
      <c r="P28" s="6" t="s">
        <v>53</v>
      </c>
      <c r="Q28" s="9" t="s">
        <v>54</v>
      </c>
    </row>
    <row r="29" spans="1:82" ht="14.25" customHeight="1">
      <c r="A29" s="202" t="s">
        <v>162</v>
      </c>
      <c r="B29" s="205" t="str">
        <f>"linia "&amp;RIGHT(A29,1)</f>
        <v>linia 5</v>
      </c>
      <c r="C29" s="205"/>
      <c r="D29" s="205"/>
      <c r="E29" s="205"/>
      <c r="H29" s="198"/>
      <c r="I29" s="200"/>
      <c r="J29" s="200"/>
      <c r="K29" s="6" t="s">
        <v>0</v>
      </c>
      <c r="L29" s="6">
        <v>5</v>
      </c>
      <c r="M29" s="6">
        <v>3</v>
      </c>
      <c r="N29" s="42">
        <f>G31</f>
        <v>26.978400000000001</v>
      </c>
      <c r="O29" s="6">
        <v>5</v>
      </c>
      <c r="P29" s="6">
        <v>3</v>
      </c>
      <c r="Q29" s="43">
        <f>N29</f>
        <v>26.978400000000001</v>
      </c>
    </row>
    <row r="30" spans="1:82" ht="14.25" customHeight="1">
      <c r="A30" s="203"/>
      <c r="B30" s="101" t="s">
        <v>11</v>
      </c>
      <c r="C30" s="101" t="s">
        <v>12</v>
      </c>
      <c r="D30" s="101" t="s">
        <v>13</v>
      </c>
      <c r="E30" s="101" t="s">
        <v>14</v>
      </c>
      <c r="H30" s="198"/>
      <c r="I30" s="200"/>
      <c r="J30" s="200"/>
      <c r="K30" s="6" t="s">
        <v>1</v>
      </c>
      <c r="L30" s="6">
        <v>97</v>
      </c>
      <c r="M30" s="6">
        <v>94</v>
      </c>
      <c r="N30" s="6">
        <v>94</v>
      </c>
      <c r="O30" s="6">
        <v>105</v>
      </c>
      <c r="P30" s="6">
        <v>100</v>
      </c>
      <c r="Q30" s="9">
        <v>100</v>
      </c>
    </row>
    <row r="31" spans="1:82" ht="14.25" customHeight="1">
      <c r="A31" s="204"/>
      <c r="B31" s="38">
        <f>'Dane wejściowe'!T85</f>
        <v>198.5</v>
      </c>
      <c r="C31" s="38">
        <f>'Dane wejściowe'!U85</f>
        <v>225.61</v>
      </c>
      <c r="D31" s="38">
        <f>'Dane wejściowe'!V85</f>
        <v>198.5</v>
      </c>
      <c r="E31" s="38">
        <f>'Dane wejściowe'!W85</f>
        <v>0.79</v>
      </c>
      <c r="F31" s="58">
        <f>SQRT((B31-D31)^2+(C31-E31)^2)</f>
        <v>224.82000000000002</v>
      </c>
      <c r="G31" s="58">
        <f>F31/$G$6</f>
        <v>26.978400000000001</v>
      </c>
      <c r="H31" s="189"/>
      <c r="I31" s="201"/>
      <c r="J31" s="201"/>
      <c r="K31" s="10" t="s">
        <v>5</v>
      </c>
      <c r="L31" s="10">
        <f t="shared" ref="L31:Q31" si="4">IF(L27&gt;0,10^(0.1*L30),0)</f>
        <v>0</v>
      </c>
      <c r="M31" s="10">
        <f t="shared" si="4"/>
        <v>0</v>
      </c>
      <c r="N31" s="10">
        <f t="shared" si="4"/>
        <v>0</v>
      </c>
      <c r="O31" s="10">
        <f t="shared" si="4"/>
        <v>31622776601.68388</v>
      </c>
      <c r="P31" s="10">
        <f t="shared" si="4"/>
        <v>10000000000</v>
      </c>
      <c r="Q31" s="11">
        <f t="shared" si="4"/>
        <v>10000000000</v>
      </c>
    </row>
    <row r="32" spans="1:82">
      <c r="H32" s="188">
        <f>10*LOG10(I32)</f>
        <v>65.892624206326659</v>
      </c>
      <c r="I32" s="199">
        <f>SUMPRODUCT(L32:Q32,L34:Q34)*$E$3/$E$7*J32</f>
        <v>3883849.751070308</v>
      </c>
      <c r="J32" s="199">
        <f>SUM(L36:Q36)</f>
        <v>10000000000</v>
      </c>
      <c r="K32" s="7" t="s">
        <v>51</v>
      </c>
      <c r="L32" s="7">
        <v>0</v>
      </c>
      <c r="M32" s="7">
        <v>0</v>
      </c>
      <c r="N32" s="7">
        <v>0</v>
      </c>
      <c r="O32" s="7">
        <v>0</v>
      </c>
      <c r="P32" s="7">
        <v>0</v>
      </c>
      <c r="Q32" s="7">
        <v>1</v>
      </c>
    </row>
    <row r="33" spans="1:17">
      <c r="H33" s="198"/>
      <c r="I33" s="200"/>
      <c r="J33" s="200"/>
      <c r="K33" s="6" t="s">
        <v>2</v>
      </c>
      <c r="L33" s="6" t="s">
        <v>48</v>
      </c>
      <c r="M33" s="6" t="s">
        <v>49</v>
      </c>
      <c r="N33" s="6" t="s">
        <v>50</v>
      </c>
      <c r="O33" s="6" t="s">
        <v>52</v>
      </c>
      <c r="P33" s="6" t="s">
        <v>53</v>
      </c>
      <c r="Q33" s="9" t="s">
        <v>54</v>
      </c>
    </row>
    <row r="34" spans="1:17" ht="14.25" customHeight="1">
      <c r="A34" s="202" t="s">
        <v>163</v>
      </c>
      <c r="B34" s="206" t="str">
        <f>"linia "&amp;RIGHT(A34,1)</f>
        <v>linia 6</v>
      </c>
      <c r="C34" s="207"/>
      <c r="D34" s="207"/>
      <c r="E34" s="208"/>
      <c r="H34" s="198"/>
      <c r="I34" s="200"/>
      <c r="J34" s="200"/>
      <c r="K34" s="6" t="s">
        <v>0</v>
      </c>
      <c r="L34" s="6">
        <v>5</v>
      </c>
      <c r="M34" s="6">
        <v>3</v>
      </c>
      <c r="N34" s="42">
        <f>G36</f>
        <v>2.7963718207706219</v>
      </c>
      <c r="O34" s="6">
        <v>5</v>
      </c>
      <c r="P34" s="6">
        <v>3</v>
      </c>
      <c r="Q34" s="43">
        <f>N34</f>
        <v>2.7963718207706219</v>
      </c>
    </row>
    <row r="35" spans="1:17" ht="14.25" customHeight="1">
      <c r="A35" s="203"/>
      <c r="B35" s="101" t="s">
        <v>11</v>
      </c>
      <c r="C35" s="101" t="s">
        <v>12</v>
      </c>
      <c r="D35" s="101" t="s">
        <v>13</v>
      </c>
      <c r="E35" s="101" t="s">
        <v>14</v>
      </c>
      <c r="H35" s="198"/>
      <c r="I35" s="200"/>
      <c r="J35" s="200"/>
      <c r="K35" s="6" t="s">
        <v>1</v>
      </c>
      <c r="L35" s="6">
        <v>97</v>
      </c>
      <c r="M35" s="6">
        <v>94</v>
      </c>
      <c r="N35" s="6">
        <v>94</v>
      </c>
      <c r="O35" s="6">
        <v>105</v>
      </c>
      <c r="P35" s="6">
        <v>100</v>
      </c>
      <c r="Q35" s="9">
        <v>100</v>
      </c>
    </row>
    <row r="36" spans="1:17" ht="14.25" customHeight="1">
      <c r="A36" s="204"/>
      <c r="B36" s="38">
        <f>'Dane wejściowe'!X85</f>
        <v>198.5</v>
      </c>
      <c r="C36" s="38">
        <f>'Dane wejściowe'!Y85</f>
        <v>0.79</v>
      </c>
      <c r="D36" s="38">
        <f>'Dane wejściowe'!Z85</f>
        <v>187.2</v>
      </c>
      <c r="E36" s="38">
        <f>'Dane wejściowe'!AA85</f>
        <v>-19.59</v>
      </c>
      <c r="F36" s="58">
        <f>SQRT((B36-D36)^2+(C36-E36)^2)</f>
        <v>23.303098506421851</v>
      </c>
      <c r="G36" s="58">
        <f>F36/$G$6</f>
        <v>2.7963718207706219</v>
      </c>
      <c r="H36" s="189"/>
      <c r="I36" s="201"/>
      <c r="J36" s="201"/>
      <c r="K36" s="10" t="s">
        <v>5</v>
      </c>
      <c r="L36" s="10">
        <f t="shared" ref="L36:Q36" si="5">IF(L32&gt;0,10^(0.1*L35),0)</f>
        <v>0</v>
      </c>
      <c r="M36" s="10">
        <f t="shared" si="5"/>
        <v>0</v>
      </c>
      <c r="N36" s="10">
        <f t="shared" si="5"/>
        <v>0</v>
      </c>
      <c r="O36" s="10">
        <f t="shared" si="5"/>
        <v>0</v>
      </c>
      <c r="P36" s="10">
        <f t="shared" si="5"/>
        <v>0</v>
      </c>
      <c r="Q36" s="11">
        <f t="shared" si="5"/>
        <v>10000000000</v>
      </c>
    </row>
    <row r="37" spans="1:17">
      <c r="H37" s="188">
        <f>10*LOG10(I37)</f>
        <v>66.211802863205676</v>
      </c>
      <c r="I37" s="199">
        <f>SUMPRODUCT(L37:Q37,L39:Q39)*$E$3/$E$7*J37</f>
        <v>4180038.5431503151</v>
      </c>
      <c r="J37" s="199">
        <f>SUM(L41:Q41)</f>
        <v>10000000000</v>
      </c>
      <c r="K37" s="7" t="s">
        <v>51</v>
      </c>
      <c r="L37" s="7">
        <v>0</v>
      </c>
      <c r="M37" s="7">
        <v>0</v>
      </c>
      <c r="N37" s="7">
        <v>0</v>
      </c>
      <c r="O37" s="7">
        <v>0</v>
      </c>
      <c r="P37" s="7">
        <v>0</v>
      </c>
      <c r="Q37" s="7">
        <v>1</v>
      </c>
    </row>
    <row r="38" spans="1:17">
      <c r="H38" s="198"/>
      <c r="I38" s="200"/>
      <c r="J38" s="200"/>
      <c r="K38" s="6" t="s">
        <v>2</v>
      </c>
      <c r="L38" s="6" t="s">
        <v>48</v>
      </c>
      <c r="M38" s="6" t="s">
        <v>49</v>
      </c>
      <c r="N38" s="6" t="s">
        <v>50</v>
      </c>
      <c r="O38" s="6" t="s">
        <v>52</v>
      </c>
      <c r="P38" s="6" t="s">
        <v>53</v>
      </c>
      <c r="Q38" s="9" t="s">
        <v>54</v>
      </c>
    </row>
    <row r="39" spans="1:17" ht="14.25" customHeight="1">
      <c r="A39" s="202" t="s">
        <v>164</v>
      </c>
      <c r="B39" s="206" t="str">
        <f>"linia "&amp;RIGHT(A39,1)</f>
        <v>linia 7</v>
      </c>
      <c r="C39" s="207"/>
      <c r="D39" s="207"/>
      <c r="E39" s="208"/>
      <c r="H39" s="198"/>
      <c r="I39" s="200"/>
      <c r="J39" s="200"/>
      <c r="K39" s="6" t="s">
        <v>0</v>
      </c>
      <c r="L39" s="6">
        <v>5</v>
      </c>
      <c r="M39" s="6">
        <v>3</v>
      </c>
      <c r="N39" s="42">
        <f>G41</f>
        <v>3.0096277510682268</v>
      </c>
      <c r="O39" s="6">
        <v>5</v>
      </c>
      <c r="P39" s="6">
        <v>3</v>
      </c>
      <c r="Q39" s="43">
        <f>N39</f>
        <v>3.0096277510682268</v>
      </c>
    </row>
    <row r="40" spans="1:17" ht="14.25" customHeight="1">
      <c r="A40" s="203"/>
      <c r="B40" s="101" t="s">
        <v>11</v>
      </c>
      <c r="C40" s="101" t="s">
        <v>12</v>
      </c>
      <c r="D40" s="101" t="s">
        <v>13</v>
      </c>
      <c r="E40" s="101" t="s">
        <v>14</v>
      </c>
      <c r="H40" s="198"/>
      <c r="I40" s="200"/>
      <c r="J40" s="200"/>
      <c r="K40" s="6" t="s">
        <v>1</v>
      </c>
      <c r="L40" s="6">
        <v>97</v>
      </c>
      <c r="M40" s="6">
        <v>94</v>
      </c>
      <c r="N40" s="6">
        <v>94</v>
      </c>
      <c r="O40" s="6">
        <v>105</v>
      </c>
      <c r="P40" s="6">
        <v>100</v>
      </c>
      <c r="Q40" s="9">
        <v>100</v>
      </c>
    </row>
    <row r="41" spans="1:17" ht="14.25" customHeight="1">
      <c r="A41" s="204"/>
      <c r="B41" s="38">
        <f>'Dane wejściowe'!AB85</f>
        <v>187.2</v>
      </c>
      <c r="C41" s="38">
        <f>'Dane wejściowe'!AC85</f>
        <v>-19.59</v>
      </c>
      <c r="D41" s="38">
        <f>'Dane wejściowe'!AD85</f>
        <v>162.16</v>
      </c>
      <c r="E41" s="38">
        <f>'Dane wejściowe'!AE85</f>
        <v>-21.01</v>
      </c>
      <c r="F41" s="58">
        <f>SQRT((B41-D41)^2+(C41-E41)^2)</f>
        <v>25.080231258901893</v>
      </c>
      <c r="G41" s="58">
        <f>F41/$G$6</f>
        <v>3.0096277510682268</v>
      </c>
      <c r="H41" s="189"/>
      <c r="I41" s="201"/>
      <c r="J41" s="201"/>
      <c r="K41" s="10" t="s">
        <v>5</v>
      </c>
      <c r="L41" s="10">
        <f t="shared" ref="L41:Q41" si="6">IF(L37&gt;0,10^(0.1*L40),0)</f>
        <v>0</v>
      </c>
      <c r="M41" s="10">
        <f t="shared" si="6"/>
        <v>0</v>
      </c>
      <c r="N41" s="10">
        <f t="shared" si="6"/>
        <v>0</v>
      </c>
      <c r="O41" s="10">
        <f t="shared" si="6"/>
        <v>0</v>
      </c>
      <c r="P41" s="10">
        <f t="shared" si="6"/>
        <v>0</v>
      </c>
      <c r="Q41" s="11">
        <f t="shared" si="6"/>
        <v>10000000000</v>
      </c>
    </row>
    <row r="42" spans="1:17">
      <c r="H42" s="188">
        <f t="shared" ref="H42" si="7">10*LOG10(I42)</f>
        <v>71.777843147660946</v>
      </c>
      <c r="I42" s="199">
        <f t="shared" ref="I42" si="8">SUMPRODUCT(L42:Q42,L44:Q44)*$E$3/$E$7*J42</f>
        <v>15058590.202568393</v>
      </c>
      <c r="J42" s="199">
        <f t="shared" ref="J42" si="9">SUM(L46:Q46)</f>
        <v>10000000000</v>
      </c>
      <c r="K42" s="7" t="s">
        <v>51</v>
      </c>
      <c r="L42" s="7">
        <v>0</v>
      </c>
      <c r="M42" s="7">
        <v>0</v>
      </c>
      <c r="N42" s="7">
        <v>0</v>
      </c>
      <c r="O42" s="7">
        <v>0</v>
      </c>
      <c r="P42" s="7">
        <v>0</v>
      </c>
      <c r="Q42" s="7">
        <v>1</v>
      </c>
    </row>
    <row r="43" spans="1:17">
      <c r="H43" s="198"/>
      <c r="I43" s="200"/>
      <c r="J43" s="200"/>
      <c r="K43" s="6" t="s">
        <v>2</v>
      </c>
      <c r="L43" s="6" t="s">
        <v>48</v>
      </c>
      <c r="M43" s="6" t="s">
        <v>49</v>
      </c>
      <c r="N43" s="6" t="s">
        <v>50</v>
      </c>
      <c r="O43" s="6" t="s">
        <v>52</v>
      </c>
      <c r="P43" s="6" t="s">
        <v>53</v>
      </c>
      <c r="Q43" s="9" t="s">
        <v>54</v>
      </c>
    </row>
    <row r="44" spans="1:17" ht="14.25" customHeight="1">
      <c r="A44" s="202" t="s">
        <v>165</v>
      </c>
      <c r="B44" s="206" t="str">
        <f t="shared" ref="B44" si="10">"linia "&amp;RIGHT(A44,1)</f>
        <v>linia 8</v>
      </c>
      <c r="C44" s="207"/>
      <c r="D44" s="207"/>
      <c r="E44" s="208"/>
      <c r="H44" s="198"/>
      <c r="I44" s="200"/>
      <c r="J44" s="200"/>
      <c r="K44" s="6" t="s">
        <v>0</v>
      </c>
      <c r="L44" s="6">
        <v>5</v>
      </c>
      <c r="M44" s="6">
        <v>3</v>
      </c>
      <c r="N44" s="42">
        <f t="shared" ref="N44" si="11">G46</f>
        <v>10.842184945849244</v>
      </c>
      <c r="O44" s="6">
        <v>5</v>
      </c>
      <c r="P44" s="6">
        <v>3</v>
      </c>
      <c r="Q44" s="43">
        <f t="shared" ref="Q44" si="12">N44</f>
        <v>10.842184945849244</v>
      </c>
    </row>
    <row r="45" spans="1:17" ht="14.25" customHeight="1">
      <c r="A45" s="203"/>
      <c r="B45" s="101" t="s">
        <v>11</v>
      </c>
      <c r="C45" s="101" t="s">
        <v>12</v>
      </c>
      <c r="D45" s="101" t="s">
        <v>13</v>
      </c>
      <c r="E45" s="101" t="s">
        <v>14</v>
      </c>
      <c r="H45" s="198"/>
      <c r="I45" s="200"/>
      <c r="J45" s="200"/>
      <c r="K45" s="6" t="s">
        <v>1</v>
      </c>
      <c r="L45" s="6">
        <v>97</v>
      </c>
      <c r="M45" s="6">
        <v>94</v>
      </c>
      <c r="N45" s="6">
        <v>94</v>
      </c>
      <c r="O45" s="6">
        <v>105</v>
      </c>
      <c r="P45" s="6">
        <v>100</v>
      </c>
      <c r="Q45" s="9">
        <v>100</v>
      </c>
    </row>
    <row r="46" spans="1:17" ht="14.25" customHeight="1">
      <c r="A46" s="204"/>
      <c r="B46" s="38">
        <f>'Dane wejściowe'!AF85</f>
        <v>162.16</v>
      </c>
      <c r="C46" s="38">
        <f>'Dane wejściowe'!AG85</f>
        <v>-21.01</v>
      </c>
      <c r="D46" s="38">
        <f>'Dane wejściowe'!AH85</f>
        <v>116.27</v>
      </c>
      <c r="E46" s="38">
        <f>'Dane wejściowe'!AI85</f>
        <v>56.82</v>
      </c>
      <c r="F46" s="58">
        <f t="shared" ref="F46" si="13">SQRT((B46-D46)^2+(C46-E46)^2)</f>
        <v>90.351541215410379</v>
      </c>
      <c r="G46" s="58">
        <f t="shared" ref="G46" si="14">F46/$G$6</f>
        <v>10.842184945849244</v>
      </c>
      <c r="H46" s="189"/>
      <c r="I46" s="201"/>
      <c r="J46" s="201"/>
      <c r="K46" s="10" t="s">
        <v>5</v>
      </c>
      <c r="L46" s="10">
        <f t="shared" ref="L46:Q46" si="15">IF(L42&gt;0,10^(0.1*L45),0)</f>
        <v>0</v>
      </c>
      <c r="M46" s="10">
        <f t="shared" si="15"/>
        <v>0</v>
      </c>
      <c r="N46" s="10">
        <f t="shared" si="15"/>
        <v>0</v>
      </c>
      <c r="O46" s="10">
        <f t="shared" si="15"/>
        <v>0</v>
      </c>
      <c r="P46" s="10">
        <f t="shared" si="15"/>
        <v>0</v>
      </c>
      <c r="Q46" s="11">
        <f t="shared" si="15"/>
        <v>10000000000</v>
      </c>
    </row>
    <row r="47" spans="1:17">
      <c r="H47" s="188">
        <f t="shared" ref="H47" si="16">10*LOG10(I47)</f>
        <v>74.287825114969536</v>
      </c>
      <c r="I47" s="199">
        <f t="shared" ref="I47" si="17">SUMPRODUCT(L47:Q47,L49:Q49)*$E$3/$E$7*J47</f>
        <v>26839999.999999993</v>
      </c>
      <c r="J47" s="199">
        <f t="shared" ref="J47" si="18">SUM(L51:Q51)</f>
        <v>10000000000</v>
      </c>
      <c r="K47" s="7" t="s">
        <v>51</v>
      </c>
      <c r="L47" s="7">
        <v>0</v>
      </c>
      <c r="M47" s="7">
        <v>0</v>
      </c>
      <c r="N47" s="7">
        <v>0</v>
      </c>
      <c r="O47" s="7">
        <v>0</v>
      </c>
      <c r="P47" s="7">
        <v>0</v>
      </c>
      <c r="Q47" s="7">
        <v>1</v>
      </c>
    </row>
    <row r="48" spans="1:17">
      <c r="H48" s="198"/>
      <c r="I48" s="200"/>
      <c r="J48" s="200"/>
      <c r="K48" s="6" t="s">
        <v>2</v>
      </c>
      <c r="L48" s="6" t="s">
        <v>48</v>
      </c>
      <c r="M48" s="6" t="s">
        <v>49</v>
      </c>
      <c r="N48" s="6" t="s">
        <v>50</v>
      </c>
      <c r="O48" s="6" t="s">
        <v>52</v>
      </c>
      <c r="P48" s="6" t="s">
        <v>53</v>
      </c>
      <c r="Q48" s="9" t="s">
        <v>54</v>
      </c>
    </row>
    <row r="49" spans="1:17" ht="14.25" customHeight="1">
      <c r="A49" s="202" t="s">
        <v>166</v>
      </c>
      <c r="B49" s="206" t="str">
        <f>"linia "&amp;RIGHT(A57,1)</f>
        <v xml:space="preserve">linia </v>
      </c>
      <c r="C49" s="207"/>
      <c r="D49" s="207"/>
      <c r="E49" s="208"/>
      <c r="H49" s="198"/>
      <c r="I49" s="200"/>
      <c r="J49" s="200"/>
      <c r="K49" s="6" t="s">
        <v>0</v>
      </c>
      <c r="L49" s="6">
        <v>5</v>
      </c>
      <c r="M49" s="6">
        <v>3</v>
      </c>
      <c r="N49" s="42">
        <f t="shared" ref="N49" si="19">G51</f>
        <v>19.324799999999996</v>
      </c>
      <c r="O49" s="6">
        <v>5</v>
      </c>
      <c r="P49" s="6">
        <v>3</v>
      </c>
      <c r="Q49" s="43">
        <f t="shared" ref="Q49" si="20">N49</f>
        <v>19.324799999999996</v>
      </c>
    </row>
    <row r="50" spans="1:17" ht="14.25" customHeight="1">
      <c r="A50" s="203"/>
      <c r="B50" s="101" t="s">
        <v>11</v>
      </c>
      <c r="C50" s="101" t="s">
        <v>12</v>
      </c>
      <c r="D50" s="101" t="s">
        <v>13</v>
      </c>
      <c r="E50" s="101" t="s">
        <v>14</v>
      </c>
      <c r="H50" s="198"/>
      <c r="I50" s="200"/>
      <c r="J50" s="200"/>
      <c r="K50" s="6" t="s">
        <v>1</v>
      </c>
      <c r="L50" s="6">
        <v>97</v>
      </c>
      <c r="M50" s="6">
        <v>94</v>
      </c>
      <c r="N50" s="6">
        <v>94</v>
      </c>
      <c r="O50" s="6">
        <v>105</v>
      </c>
      <c r="P50" s="6">
        <v>100</v>
      </c>
      <c r="Q50" s="9">
        <v>100</v>
      </c>
    </row>
    <row r="51" spans="1:17" ht="14.25" customHeight="1">
      <c r="A51" s="204"/>
      <c r="B51" s="38">
        <f>'Dane wejściowe'!AJ85</f>
        <v>116.27</v>
      </c>
      <c r="C51" s="38">
        <f>'Dane wejściowe'!AK85</f>
        <v>56.82</v>
      </c>
      <c r="D51" s="38">
        <f>'Dane wejściowe'!AL85</f>
        <v>-44.77</v>
      </c>
      <c r="E51" s="38">
        <f>'Dane wejściowe'!AM85</f>
        <v>56.82</v>
      </c>
      <c r="F51" s="58">
        <f t="shared" ref="F51" si="21">SQRT((B51-D51)^2+(C51-E51)^2)</f>
        <v>161.04</v>
      </c>
      <c r="G51" s="58">
        <f t="shared" ref="G51" si="22">F51/$G$6</f>
        <v>19.324799999999996</v>
      </c>
      <c r="H51" s="189"/>
      <c r="I51" s="201"/>
      <c r="J51" s="201"/>
      <c r="K51" s="10" t="s">
        <v>5</v>
      </c>
      <c r="L51" s="10">
        <f t="shared" ref="L51:Q51" si="23">IF(L47&gt;0,10^(0.1*L50),0)</f>
        <v>0</v>
      </c>
      <c r="M51" s="10">
        <f t="shared" si="23"/>
        <v>0</v>
      </c>
      <c r="N51" s="10">
        <f t="shared" si="23"/>
        <v>0</v>
      </c>
      <c r="O51" s="10">
        <f t="shared" si="23"/>
        <v>0</v>
      </c>
      <c r="P51" s="10">
        <f t="shared" si="23"/>
        <v>0</v>
      </c>
      <c r="Q51" s="11">
        <f t="shared" si="23"/>
        <v>10000000000</v>
      </c>
    </row>
    <row r="52" spans="1:17">
      <c r="H52" s="188">
        <f t="shared" ref="H52" si="24">10*LOG10(I52)</f>
        <v>71.283992687178056</v>
      </c>
      <c r="I52" s="199">
        <f t="shared" ref="I52" si="25">SUMPRODUCT(L52:Q52,L54:Q54)*$E$3/$E$7*J52</f>
        <v>13440000</v>
      </c>
      <c r="J52" s="199">
        <f t="shared" ref="J52" si="26">SUM(L56:Q56)</f>
        <v>10000000000</v>
      </c>
      <c r="K52" s="7" t="s">
        <v>51</v>
      </c>
      <c r="L52" s="7">
        <v>0</v>
      </c>
      <c r="M52" s="7">
        <v>0</v>
      </c>
      <c r="N52" s="7">
        <v>0</v>
      </c>
      <c r="O52" s="7">
        <v>0</v>
      </c>
      <c r="P52" s="7">
        <v>0</v>
      </c>
      <c r="Q52" s="7">
        <v>1</v>
      </c>
    </row>
    <row r="53" spans="1:17">
      <c r="H53" s="198"/>
      <c r="I53" s="200"/>
      <c r="J53" s="200"/>
      <c r="K53" s="6" t="s">
        <v>2</v>
      </c>
      <c r="L53" s="6" t="s">
        <v>48</v>
      </c>
      <c r="M53" s="6" t="s">
        <v>49</v>
      </c>
      <c r="N53" s="6" t="s">
        <v>50</v>
      </c>
      <c r="O53" s="6" t="s">
        <v>52</v>
      </c>
      <c r="P53" s="6" t="s">
        <v>53</v>
      </c>
      <c r="Q53" s="9" t="s">
        <v>54</v>
      </c>
    </row>
    <row r="54" spans="1:17" ht="14.25" customHeight="1">
      <c r="A54" s="202" t="s">
        <v>175</v>
      </c>
      <c r="B54" s="206" t="str">
        <f>"linia "&amp;RIGHT(A54,2)</f>
        <v>linia 10</v>
      </c>
      <c r="C54" s="207"/>
      <c r="D54" s="207"/>
      <c r="E54" s="208"/>
      <c r="H54" s="198"/>
      <c r="I54" s="200"/>
      <c r="J54" s="200"/>
      <c r="K54" s="6" t="s">
        <v>0</v>
      </c>
      <c r="L54" s="6">
        <v>5</v>
      </c>
      <c r="M54" s="6">
        <v>3</v>
      </c>
      <c r="N54" s="42">
        <f t="shared" ref="N54" si="27">G56</f>
        <v>9.6768000000000001</v>
      </c>
      <c r="O54" s="6">
        <v>5</v>
      </c>
      <c r="P54" s="6">
        <v>3</v>
      </c>
      <c r="Q54" s="43">
        <f t="shared" ref="Q54" si="28">N54</f>
        <v>9.6768000000000001</v>
      </c>
    </row>
    <row r="55" spans="1:17" ht="14.25" customHeight="1">
      <c r="A55" s="203"/>
      <c r="B55" s="101" t="s">
        <v>11</v>
      </c>
      <c r="C55" s="101" t="s">
        <v>12</v>
      </c>
      <c r="D55" s="101" t="s">
        <v>13</v>
      </c>
      <c r="E55" s="101" t="s">
        <v>14</v>
      </c>
      <c r="H55" s="198"/>
      <c r="I55" s="200"/>
      <c r="J55" s="200"/>
      <c r="K55" s="6" t="s">
        <v>1</v>
      </c>
      <c r="L55" s="6">
        <v>97</v>
      </c>
      <c r="M55" s="6">
        <v>94</v>
      </c>
      <c r="N55" s="6">
        <v>94</v>
      </c>
      <c r="O55" s="6">
        <v>105</v>
      </c>
      <c r="P55" s="6">
        <v>100</v>
      </c>
      <c r="Q55" s="9">
        <v>100</v>
      </c>
    </row>
    <row r="56" spans="1:17" ht="14.25" customHeight="1">
      <c r="A56" s="204"/>
      <c r="B56" s="38">
        <f>'Dane wejściowe'!AN85</f>
        <v>-44.77</v>
      </c>
      <c r="C56" s="38">
        <f>'Dane wejściowe'!AO85</f>
        <v>56.82</v>
      </c>
      <c r="D56" s="38">
        <f>'Dane wejściowe'!AP85</f>
        <v>-44.77</v>
      </c>
      <c r="E56" s="38">
        <f>'Dane wejściowe'!AQ85</f>
        <v>-23.82</v>
      </c>
      <c r="F56" s="58">
        <f t="shared" ref="F56" si="29">SQRT((B56-D56)^2+(C56-E56)^2)</f>
        <v>80.64</v>
      </c>
      <c r="G56" s="58">
        <f t="shared" ref="G56" si="30">F56/$G$6</f>
        <v>9.6768000000000001</v>
      </c>
      <c r="H56" s="189"/>
      <c r="I56" s="201"/>
      <c r="J56" s="201"/>
      <c r="K56" s="10" t="s">
        <v>5</v>
      </c>
      <c r="L56" s="10">
        <f t="shared" ref="L56:Q56" si="31">IF(L52&gt;0,10^(0.1*L55),0)</f>
        <v>0</v>
      </c>
      <c r="M56" s="10">
        <f t="shared" si="31"/>
        <v>0</v>
      </c>
      <c r="N56" s="10">
        <f t="shared" si="31"/>
        <v>0</v>
      </c>
      <c r="O56" s="10">
        <f t="shared" si="31"/>
        <v>0</v>
      </c>
      <c r="P56" s="10">
        <f t="shared" si="31"/>
        <v>0</v>
      </c>
      <c r="Q56" s="11">
        <f t="shared" si="31"/>
        <v>10000000000</v>
      </c>
    </row>
    <row r="57" spans="1:17">
      <c r="H57" s="188">
        <f t="shared" ref="H57" si="32">10*LOG10(I57)</f>
        <v>78.21862745013722</v>
      </c>
      <c r="I57" s="199">
        <f t="shared" ref="I57" si="33">SUMPRODUCT(L57:Q57,L59:Q59)*$E$3/$E$7*J57</f>
        <v>66353333.333333336</v>
      </c>
      <c r="J57" s="199">
        <f t="shared" ref="J57" si="34">SUM(L61:Q61)</f>
        <v>20000000000</v>
      </c>
      <c r="K57" s="7" t="s">
        <v>51</v>
      </c>
      <c r="L57" s="7">
        <v>0</v>
      </c>
      <c r="M57" s="7">
        <v>0</v>
      </c>
      <c r="N57" s="7">
        <v>0</v>
      </c>
      <c r="O57" s="7">
        <v>0</v>
      </c>
      <c r="P57" s="7">
        <v>1</v>
      </c>
      <c r="Q57" s="7">
        <v>1</v>
      </c>
    </row>
    <row r="58" spans="1:17">
      <c r="H58" s="198"/>
      <c r="I58" s="200"/>
      <c r="J58" s="200"/>
      <c r="K58" s="6" t="s">
        <v>2</v>
      </c>
      <c r="L58" s="6" t="s">
        <v>48</v>
      </c>
      <c r="M58" s="6" t="s">
        <v>49</v>
      </c>
      <c r="N58" s="6" t="s">
        <v>50</v>
      </c>
      <c r="O58" s="6" t="s">
        <v>52</v>
      </c>
      <c r="P58" s="6" t="s">
        <v>53</v>
      </c>
      <c r="Q58" s="9" t="s">
        <v>54</v>
      </c>
    </row>
    <row r="59" spans="1:17" ht="14.25" customHeight="1">
      <c r="A59" s="202" t="s">
        <v>176</v>
      </c>
      <c r="B59" s="206" t="str">
        <f>"linia "&amp;RIGHT(A59,2)</f>
        <v>linia 11</v>
      </c>
      <c r="C59" s="207"/>
      <c r="D59" s="207"/>
      <c r="E59" s="208"/>
      <c r="H59" s="198"/>
      <c r="I59" s="200"/>
      <c r="J59" s="200"/>
      <c r="K59" s="6" t="s">
        <v>0</v>
      </c>
      <c r="L59" s="6">
        <v>5</v>
      </c>
      <c r="M59" s="6">
        <v>3</v>
      </c>
      <c r="N59" s="42">
        <f t="shared" ref="N59" si="35">G61</f>
        <v>20.8872</v>
      </c>
      <c r="O59" s="6">
        <v>5</v>
      </c>
      <c r="P59" s="6">
        <v>3</v>
      </c>
      <c r="Q59" s="43">
        <f t="shared" ref="Q59" si="36">N59</f>
        <v>20.8872</v>
      </c>
    </row>
    <row r="60" spans="1:17" ht="14.25" customHeight="1">
      <c r="A60" s="203"/>
      <c r="B60" s="101" t="s">
        <v>11</v>
      </c>
      <c r="C60" s="101" t="s">
        <v>12</v>
      </c>
      <c r="D60" s="101" t="s">
        <v>13</v>
      </c>
      <c r="E60" s="101" t="s">
        <v>14</v>
      </c>
      <c r="H60" s="198"/>
      <c r="I60" s="200"/>
      <c r="J60" s="200"/>
      <c r="K60" s="6" t="s">
        <v>1</v>
      </c>
      <c r="L60" s="6">
        <v>97</v>
      </c>
      <c r="M60" s="6">
        <v>94</v>
      </c>
      <c r="N60" s="6">
        <v>94</v>
      </c>
      <c r="O60" s="6">
        <v>105</v>
      </c>
      <c r="P60" s="6">
        <v>100</v>
      </c>
      <c r="Q60" s="9">
        <v>100</v>
      </c>
    </row>
    <row r="61" spans="1:17" ht="14.25" customHeight="1">
      <c r="A61" s="204"/>
      <c r="B61" s="38">
        <f>'Dane wejściowe'!AR85</f>
        <v>-44.77</v>
      </c>
      <c r="C61" s="38">
        <f>'Dane wejściowe'!AS85</f>
        <v>-23.82</v>
      </c>
      <c r="D61" s="38">
        <f>'Dane wejściowe'!AT85</f>
        <v>129.29</v>
      </c>
      <c r="E61" s="38">
        <f>'Dane wejściowe'!AU85</f>
        <v>-23.82</v>
      </c>
      <c r="F61" s="58">
        <f t="shared" ref="F61" si="37">SQRT((B61-D61)^2+(C61-E61)^2)</f>
        <v>174.06</v>
      </c>
      <c r="G61" s="58">
        <f t="shared" ref="G61" si="38">F61/$G$6</f>
        <v>20.8872</v>
      </c>
      <c r="H61" s="189"/>
      <c r="I61" s="201"/>
      <c r="J61" s="201"/>
      <c r="K61" s="10" t="s">
        <v>5</v>
      </c>
      <c r="L61" s="10">
        <f t="shared" ref="L61:Q61" si="39">IF(L57&gt;0,10^(0.1*L60),0)</f>
        <v>0</v>
      </c>
      <c r="M61" s="10">
        <f t="shared" si="39"/>
        <v>0</v>
      </c>
      <c r="N61" s="10">
        <f t="shared" si="39"/>
        <v>0</v>
      </c>
      <c r="O61" s="10">
        <f t="shared" si="39"/>
        <v>0</v>
      </c>
      <c r="P61" s="10">
        <f t="shared" si="39"/>
        <v>10000000000</v>
      </c>
      <c r="Q61" s="11">
        <f t="shared" si="39"/>
        <v>10000000000</v>
      </c>
    </row>
    <row r="62" spans="1:17">
      <c r="H62" s="188">
        <f>10*LOG10(I62)</f>
        <v>71.998945235977146</v>
      </c>
      <c r="I62" s="199">
        <f>SUMPRODUCT(L62:Q62,L64:Q64)*$E$3/$E$7*J62</f>
        <v>15845083.187393796</v>
      </c>
      <c r="J62" s="199">
        <f>SUM(L66:Q66)</f>
        <v>7523758767.7823257</v>
      </c>
      <c r="K62" s="7" t="s">
        <v>51</v>
      </c>
      <c r="L62" s="7">
        <v>1</v>
      </c>
      <c r="M62" s="7">
        <v>0</v>
      </c>
      <c r="N62" s="8">
        <v>1</v>
      </c>
      <c r="O62" s="7">
        <v>0</v>
      </c>
      <c r="P62" s="7">
        <v>0</v>
      </c>
      <c r="Q62" s="8">
        <v>0</v>
      </c>
    </row>
    <row r="63" spans="1:17" ht="15">
      <c r="A63" s="12" t="s">
        <v>56</v>
      </c>
      <c r="H63" s="198"/>
      <c r="I63" s="200"/>
      <c r="J63" s="200"/>
      <c r="K63" s="6" t="s">
        <v>2</v>
      </c>
      <c r="L63" s="6" t="s">
        <v>48</v>
      </c>
      <c r="M63" s="6" t="s">
        <v>49</v>
      </c>
      <c r="N63" s="6" t="s">
        <v>50</v>
      </c>
      <c r="O63" s="6" t="s">
        <v>52</v>
      </c>
      <c r="P63" s="6" t="s">
        <v>53</v>
      </c>
      <c r="Q63" s="9" t="s">
        <v>54</v>
      </c>
    </row>
    <row r="64" spans="1:17" ht="14.25" customHeight="1">
      <c r="A64" s="202" t="s">
        <v>167</v>
      </c>
      <c r="B64" s="205" t="str">
        <f>"linia "&amp;RIGHT(A64,1)</f>
        <v>linia 1</v>
      </c>
      <c r="C64" s="205"/>
      <c r="D64" s="205"/>
      <c r="E64" s="205"/>
      <c r="H64" s="198"/>
      <c r="I64" s="200"/>
      <c r="J64" s="200"/>
      <c r="K64" s="6" t="s">
        <v>0</v>
      </c>
      <c r="L64" s="6">
        <v>5</v>
      </c>
      <c r="M64" s="6">
        <v>3</v>
      </c>
      <c r="N64" s="42">
        <f>Q64</f>
        <v>10.163245190390716</v>
      </c>
      <c r="O64" s="6">
        <v>5</v>
      </c>
      <c r="P64" s="6">
        <v>3</v>
      </c>
      <c r="Q64" s="43">
        <f>G66</f>
        <v>10.163245190390716</v>
      </c>
    </row>
    <row r="65" spans="1:17" ht="14.25" customHeight="1">
      <c r="A65" s="203"/>
      <c r="B65" s="101" t="s">
        <v>11</v>
      </c>
      <c r="C65" s="101" t="s">
        <v>12</v>
      </c>
      <c r="D65" s="101" t="s">
        <v>13</v>
      </c>
      <c r="E65" s="101" t="s">
        <v>14</v>
      </c>
      <c r="H65" s="198"/>
      <c r="I65" s="200"/>
      <c r="J65" s="200"/>
      <c r="K65" s="6" t="s">
        <v>1</v>
      </c>
      <c r="L65" s="6">
        <v>97</v>
      </c>
      <c r="M65" s="6">
        <v>94</v>
      </c>
      <c r="N65" s="6">
        <v>94</v>
      </c>
      <c r="O65" s="6">
        <v>105</v>
      </c>
      <c r="P65" s="6">
        <v>100</v>
      </c>
      <c r="Q65" s="9">
        <v>100</v>
      </c>
    </row>
    <row r="66" spans="1:17" ht="14.25" customHeight="1">
      <c r="A66" s="204"/>
      <c r="B66" s="38">
        <f>'Dane wejściowe'!D87</f>
        <v>129.29</v>
      </c>
      <c r="C66" s="38">
        <f>'Dane wejściowe'!E87</f>
        <v>-23.82</v>
      </c>
      <c r="D66" s="38">
        <f>'Dane wejściowe'!F87</f>
        <v>208.5</v>
      </c>
      <c r="E66" s="38">
        <f>'Dane wejściowe'!G87</f>
        <v>-53.8</v>
      </c>
      <c r="F66" s="58">
        <f>SQRT((B66-D66)^2+(C66-E66)^2)</f>
        <v>84.69370991992264</v>
      </c>
      <c r="G66" s="58">
        <f>F66/$G$6</f>
        <v>10.163245190390716</v>
      </c>
      <c r="H66" s="189"/>
      <c r="I66" s="201"/>
      <c r="J66" s="201"/>
      <c r="K66" s="10" t="s">
        <v>5</v>
      </c>
      <c r="L66" s="10">
        <f t="shared" ref="L66:Q66" si="40">IF(L62&gt;0,10^(0.1*L65),0)</f>
        <v>5011872336.2727394</v>
      </c>
      <c r="M66" s="10">
        <f t="shared" si="40"/>
        <v>0</v>
      </c>
      <c r="N66" s="10">
        <f t="shared" si="40"/>
        <v>2511886431.5095868</v>
      </c>
      <c r="O66" s="10">
        <f t="shared" si="40"/>
        <v>0</v>
      </c>
      <c r="P66" s="10">
        <f t="shared" si="40"/>
        <v>0</v>
      </c>
      <c r="Q66" s="11">
        <f t="shared" si="40"/>
        <v>0</v>
      </c>
    </row>
    <row r="67" spans="1:17">
      <c r="H67" s="188">
        <f>10*LOG10(I67)</f>
        <v>75.234820518872752</v>
      </c>
      <c r="I67" s="199">
        <f>SUMPRODUCT(L67:Q67,L69:Q69)*$E$3/$E$7*J67</f>
        <v>33379671.004533708</v>
      </c>
      <c r="J67" s="199">
        <f>SUM(L71:Q71)</f>
        <v>10035645199.291912</v>
      </c>
      <c r="K67" s="7" t="s">
        <v>51</v>
      </c>
      <c r="L67" s="7">
        <v>1</v>
      </c>
      <c r="M67" s="7">
        <v>1</v>
      </c>
      <c r="N67" s="8">
        <v>1</v>
      </c>
      <c r="O67" s="7">
        <v>0</v>
      </c>
      <c r="P67" s="7">
        <v>0</v>
      </c>
      <c r="Q67" s="8">
        <v>0</v>
      </c>
    </row>
    <row r="68" spans="1:17">
      <c r="H68" s="198"/>
      <c r="I68" s="200"/>
      <c r="J68" s="200"/>
      <c r="K68" s="6" t="s">
        <v>2</v>
      </c>
      <c r="L68" s="6" t="s">
        <v>48</v>
      </c>
      <c r="M68" s="6" t="s">
        <v>49</v>
      </c>
      <c r="N68" s="6" t="s">
        <v>50</v>
      </c>
      <c r="O68" s="6" t="s">
        <v>52</v>
      </c>
      <c r="P68" s="6" t="s">
        <v>53</v>
      </c>
      <c r="Q68" s="9" t="s">
        <v>54</v>
      </c>
    </row>
    <row r="69" spans="1:17" ht="14.25" customHeight="1">
      <c r="A69" s="202" t="s">
        <v>168</v>
      </c>
      <c r="B69" s="205" t="str">
        <f>"linia "&amp;RIGHT(A69,1)</f>
        <v>linia 2</v>
      </c>
      <c r="C69" s="205"/>
      <c r="D69" s="205"/>
      <c r="E69" s="205"/>
      <c r="H69" s="198"/>
      <c r="I69" s="200"/>
      <c r="J69" s="200"/>
      <c r="K69" s="6" t="s">
        <v>0</v>
      </c>
      <c r="L69" s="6">
        <v>5</v>
      </c>
      <c r="M69" s="6">
        <v>3</v>
      </c>
      <c r="N69" s="42">
        <f>Q69</f>
        <v>15.947999999999997</v>
      </c>
      <c r="O69" s="6">
        <v>5</v>
      </c>
      <c r="P69" s="6">
        <v>3</v>
      </c>
      <c r="Q69" s="43">
        <f>G71</f>
        <v>15.947999999999997</v>
      </c>
    </row>
    <row r="70" spans="1:17" ht="14.25" customHeight="1">
      <c r="A70" s="203"/>
      <c r="B70" s="101" t="s">
        <v>11</v>
      </c>
      <c r="C70" s="101" t="s">
        <v>12</v>
      </c>
      <c r="D70" s="101" t="s">
        <v>13</v>
      </c>
      <c r="E70" s="101" t="s">
        <v>14</v>
      </c>
      <c r="H70" s="198"/>
      <c r="I70" s="200"/>
      <c r="J70" s="200"/>
      <c r="K70" s="6" t="s">
        <v>1</v>
      </c>
      <c r="L70" s="6">
        <v>97</v>
      </c>
      <c r="M70" s="6">
        <v>94</v>
      </c>
      <c r="N70" s="6">
        <v>94</v>
      </c>
      <c r="O70" s="6">
        <v>105</v>
      </c>
      <c r="P70" s="6">
        <v>100</v>
      </c>
      <c r="Q70" s="9">
        <v>100</v>
      </c>
    </row>
    <row r="71" spans="1:17" ht="14.25" customHeight="1">
      <c r="A71" s="204"/>
      <c r="B71" s="38">
        <f>'Dane wejściowe'!H87</f>
        <v>208.5</v>
      </c>
      <c r="C71" s="38">
        <f>'Dane wejściowe'!I87</f>
        <v>-53.8</v>
      </c>
      <c r="D71" s="38">
        <f>'Dane wejściowe'!J87</f>
        <v>208.5</v>
      </c>
      <c r="E71" s="38">
        <f>'Dane wejściowe'!K87</f>
        <v>79.099999999999994</v>
      </c>
      <c r="F71" s="58">
        <f>SQRT((B71-D71)^2+(C71-E71)^2)</f>
        <v>132.89999999999998</v>
      </c>
      <c r="G71" s="58">
        <f>F71/$G$6</f>
        <v>15.947999999999997</v>
      </c>
      <c r="H71" s="189"/>
      <c r="I71" s="201"/>
      <c r="J71" s="201"/>
      <c r="K71" s="10" t="s">
        <v>5</v>
      </c>
      <c r="L71" s="10">
        <f t="shared" ref="L71:Q71" si="41">IF(L67&gt;0,10^(0.1*L70),0)</f>
        <v>5011872336.2727394</v>
      </c>
      <c r="M71" s="10">
        <f t="shared" si="41"/>
        <v>2511886431.5095868</v>
      </c>
      <c r="N71" s="10">
        <f t="shared" si="41"/>
        <v>2511886431.5095868</v>
      </c>
      <c r="O71" s="10">
        <f t="shared" si="41"/>
        <v>0</v>
      </c>
      <c r="P71" s="10">
        <f t="shared" si="41"/>
        <v>0</v>
      </c>
      <c r="Q71" s="11">
        <f t="shared" si="41"/>
        <v>0</v>
      </c>
    </row>
    <row r="72" spans="1:17">
      <c r="H72" s="188">
        <f>10*LOG10(I72)</f>
        <v>63.538086829436551</v>
      </c>
      <c r="I72" s="199">
        <f>SUMPRODUCT(L72:Q72,L74:Q74)*$E$3/$E$7*J72</f>
        <v>2258440.6541874032</v>
      </c>
      <c r="J72" s="199">
        <f>SUM(L76:Q76)</f>
        <v>2511886431.5095868</v>
      </c>
      <c r="K72" s="7" t="s">
        <v>51</v>
      </c>
      <c r="L72" s="7">
        <v>0</v>
      </c>
      <c r="M72" s="7">
        <v>0</v>
      </c>
      <c r="N72" s="8">
        <v>1</v>
      </c>
      <c r="O72" s="7">
        <v>0</v>
      </c>
      <c r="P72" s="7">
        <v>0</v>
      </c>
      <c r="Q72" s="8">
        <v>0</v>
      </c>
    </row>
    <row r="73" spans="1:17">
      <c r="H73" s="198"/>
      <c r="I73" s="200"/>
      <c r="J73" s="200"/>
      <c r="K73" s="6" t="s">
        <v>2</v>
      </c>
      <c r="L73" s="6" t="s">
        <v>48</v>
      </c>
      <c r="M73" s="6" t="s">
        <v>49</v>
      </c>
      <c r="N73" s="6" t="s">
        <v>50</v>
      </c>
      <c r="O73" s="6" t="s">
        <v>52</v>
      </c>
      <c r="P73" s="6" t="s">
        <v>53</v>
      </c>
      <c r="Q73" s="9" t="s">
        <v>54</v>
      </c>
    </row>
    <row r="74" spans="1:17" ht="14.25" customHeight="1">
      <c r="A74" s="202" t="s">
        <v>169</v>
      </c>
      <c r="B74" s="205" t="str">
        <f>"linia "&amp;RIGHT(A74,1)</f>
        <v>linia 3</v>
      </c>
      <c r="C74" s="205"/>
      <c r="D74" s="205"/>
      <c r="E74" s="205"/>
      <c r="H74" s="198"/>
      <c r="I74" s="200"/>
      <c r="J74" s="200"/>
      <c r="K74" s="6" t="s">
        <v>0</v>
      </c>
      <c r="L74" s="6">
        <v>5</v>
      </c>
      <c r="M74" s="6">
        <v>3</v>
      </c>
      <c r="N74" s="42">
        <f>Q74</f>
        <v>6.4735302146510456</v>
      </c>
      <c r="O74" s="6">
        <v>5</v>
      </c>
      <c r="P74" s="6">
        <v>3</v>
      </c>
      <c r="Q74" s="43">
        <f>G76</f>
        <v>6.4735302146510456</v>
      </c>
    </row>
    <row r="75" spans="1:17" ht="14.25" customHeight="1">
      <c r="A75" s="203"/>
      <c r="B75" s="101" t="s">
        <v>11</v>
      </c>
      <c r="C75" s="101" t="s">
        <v>12</v>
      </c>
      <c r="D75" s="101" t="s">
        <v>13</v>
      </c>
      <c r="E75" s="101" t="s">
        <v>14</v>
      </c>
      <c r="H75" s="198"/>
      <c r="I75" s="200"/>
      <c r="J75" s="200"/>
      <c r="K75" s="6" t="s">
        <v>1</v>
      </c>
      <c r="L75" s="6">
        <v>97</v>
      </c>
      <c r="M75" s="6">
        <v>94</v>
      </c>
      <c r="N75" s="6">
        <v>94</v>
      </c>
      <c r="O75" s="6">
        <v>105</v>
      </c>
      <c r="P75" s="6">
        <v>100</v>
      </c>
      <c r="Q75" s="9">
        <v>100</v>
      </c>
    </row>
    <row r="76" spans="1:17" ht="14.25" customHeight="1">
      <c r="A76" s="204"/>
      <c r="B76" s="38">
        <f>'Dane wejściowe'!L87</f>
        <v>208.5</v>
      </c>
      <c r="C76" s="38">
        <f>'Dane wejściowe'!M87</f>
        <v>79.099999999999994</v>
      </c>
      <c r="D76" s="38">
        <f>'Dane wejściowe'!N87</f>
        <v>201.5</v>
      </c>
      <c r="E76" s="38">
        <f>'Dane wejściowe'!O87</f>
        <v>132.59</v>
      </c>
      <c r="F76" s="58">
        <f>SQRT((B76-D76)^2+(C76-E76)^2)</f>
        <v>53.94608512209205</v>
      </c>
      <c r="G76" s="58">
        <f>F76/$G$6</f>
        <v>6.4735302146510456</v>
      </c>
      <c r="H76" s="189"/>
      <c r="I76" s="201"/>
      <c r="J76" s="201"/>
      <c r="K76" s="10" t="s">
        <v>5</v>
      </c>
      <c r="L76" s="10">
        <f t="shared" ref="L76:Q76" si="42">IF(L72&gt;0,10^(0.1*L75),0)</f>
        <v>0</v>
      </c>
      <c r="M76" s="10">
        <f t="shared" si="42"/>
        <v>0</v>
      </c>
      <c r="N76" s="10">
        <f t="shared" si="42"/>
        <v>2511886431.5095868</v>
      </c>
      <c r="O76" s="10">
        <f t="shared" si="42"/>
        <v>0</v>
      </c>
      <c r="P76" s="10">
        <f t="shared" si="42"/>
        <v>0</v>
      </c>
      <c r="Q76" s="11">
        <f t="shared" si="42"/>
        <v>0</v>
      </c>
    </row>
    <row r="77" spans="1:17">
      <c r="H77" s="188">
        <f>10*LOG10(I77)</f>
        <v>65.960379407345243</v>
      </c>
      <c r="I77" s="199">
        <f>SUMPRODUCT(L77:Q77,L79:Q79)*$E$3/$E$7*J77</f>
        <v>3944917.6406858051</v>
      </c>
      <c r="J77" s="199">
        <f>SUM(L81:Q81)</f>
        <v>2511886431.5095868</v>
      </c>
      <c r="K77" s="7" t="s">
        <v>51</v>
      </c>
      <c r="L77" s="7">
        <v>0</v>
      </c>
      <c r="M77" s="7">
        <v>0</v>
      </c>
      <c r="N77" s="8">
        <v>1</v>
      </c>
      <c r="O77" s="7">
        <v>0</v>
      </c>
      <c r="P77" s="7">
        <v>0</v>
      </c>
      <c r="Q77" s="8">
        <v>0</v>
      </c>
    </row>
    <row r="78" spans="1:17">
      <c r="H78" s="198"/>
      <c r="I78" s="200"/>
      <c r="J78" s="200"/>
      <c r="K78" s="6" t="s">
        <v>2</v>
      </c>
      <c r="L78" s="6" t="s">
        <v>48</v>
      </c>
      <c r="M78" s="6" t="s">
        <v>49</v>
      </c>
      <c r="N78" s="6" t="s">
        <v>50</v>
      </c>
      <c r="O78" s="6" t="s">
        <v>52</v>
      </c>
      <c r="P78" s="6" t="s">
        <v>53</v>
      </c>
      <c r="Q78" s="9" t="s">
        <v>54</v>
      </c>
    </row>
    <row r="79" spans="1:17" ht="14.25" customHeight="1">
      <c r="A79" s="202" t="s">
        <v>170</v>
      </c>
      <c r="B79" s="205" t="str">
        <f>"linia "&amp;RIGHT(A79,1)</f>
        <v>linia 4</v>
      </c>
      <c r="C79" s="205"/>
      <c r="D79" s="205"/>
      <c r="E79" s="205"/>
      <c r="H79" s="198"/>
      <c r="I79" s="200"/>
      <c r="J79" s="200"/>
      <c r="K79" s="6" t="s">
        <v>0</v>
      </c>
      <c r="L79" s="6">
        <v>5</v>
      </c>
      <c r="M79" s="6">
        <v>3</v>
      </c>
      <c r="N79" s="42">
        <f>Q79</f>
        <v>11.307599999999997</v>
      </c>
      <c r="O79" s="6">
        <v>5</v>
      </c>
      <c r="P79" s="6">
        <v>3</v>
      </c>
      <c r="Q79" s="43">
        <f>G81</f>
        <v>11.307599999999997</v>
      </c>
    </row>
    <row r="80" spans="1:17" ht="14.25" customHeight="1">
      <c r="A80" s="203"/>
      <c r="B80" s="101" t="s">
        <v>11</v>
      </c>
      <c r="C80" s="101" t="s">
        <v>12</v>
      </c>
      <c r="D80" s="101" t="s">
        <v>13</v>
      </c>
      <c r="E80" s="101" t="s">
        <v>14</v>
      </c>
      <c r="H80" s="198"/>
      <c r="I80" s="200"/>
      <c r="J80" s="200"/>
      <c r="K80" s="6" t="s">
        <v>1</v>
      </c>
      <c r="L80" s="6">
        <v>97</v>
      </c>
      <c r="M80" s="6">
        <v>94</v>
      </c>
      <c r="N80" s="6">
        <v>94</v>
      </c>
      <c r="O80" s="6">
        <v>105</v>
      </c>
      <c r="P80" s="6">
        <v>100</v>
      </c>
      <c r="Q80" s="9">
        <v>100</v>
      </c>
    </row>
    <row r="81" spans="1:17" ht="14.25" customHeight="1">
      <c r="A81" s="204"/>
      <c r="B81" s="38">
        <f>'Dane wejściowe'!P87</f>
        <v>201.5</v>
      </c>
      <c r="C81" s="38">
        <f>'Dane wejściowe'!Q87</f>
        <v>132.59</v>
      </c>
      <c r="D81" s="38">
        <f>'Dane wejściowe'!R87</f>
        <v>201.5</v>
      </c>
      <c r="E81" s="38">
        <f>'Dane wejściowe'!S87</f>
        <v>226.82</v>
      </c>
      <c r="F81" s="58">
        <f>SQRT((B81-D81)^2+(C81-E81)^2)</f>
        <v>94.22999999999999</v>
      </c>
      <c r="G81" s="58">
        <f>F81/$G$6</f>
        <v>11.307599999999997</v>
      </c>
      <c r="H81" s="189"/>
      <c r="I81" s="201"/>
      <c r="J81" s="201"/>
      <c r="K81" s="10" t="s">
        <v>5</v>
      </c>
      <c r="L81" s="10">
        <f t="shared" ref="L81:Q81" si="43">IF(L77&gt;0,10^(0.1*L80),0)</f>
        <v>0</v>
      </c>
      <c r="M81" s="10">
        <f t="shared" si="43"/>
        <v>0</v>
      </c>
      <c r="N81" s="10">
        <f t="shared" si="43"/>
        <v>2511886431.5095868</v>
      </c>
      <c r="O81" s="10">
        <f t="shared" si="43"/>
        <v>0</v>
      </c>
      <c r="P81" s="10">
        <f t="shared" si="43"/>
        <v>0</v>
      </c>
      <c r="Q81" s="11">
        <f t="shared" si="43"/>
        <v>0</v>
      </c>
    </row>
    <row r="82" spans="1:17">
      <c r="H82" s="188">
        <f>10*LOG10(I82)</f>
        <v>61.424922005309455</v>
      </c>
      <c r="I82" s="199">
        <f>SUMPRODUCT(L82:Q82,L84:Q84)*$E$3/$E$7*J82</f>
        <v>1388328.3767975052</v>
      </c>
      <c r="J82" s="199">
        <f>SUM(L86:Q86)</f>
        <v>2511886431.5095868</v>
      </c>
      <c r="K82" s="7" t="s">
        <v>51</v>
      </c>
      <c r="L82" s="7">
        <v>0</v>
      </c>
      <c r="M82" s="7">
        <v>0</v>
      </c>
      <c r="N82" s="8">
        <v>1</v>
      </c>
      <c r="O82" s="7">
        <v>0</v>
      </c>
      <c r="P82" s="7">
        <v>0</v>
      </c>
      <c r="Q82" s="8">
        <v>0</v>
      </c>
    </row>
    <row r="83" spans="1:17">
      <c r="H83" s="198"/>
      <c r="I83" s="200"/>
      <c r="J83" s="200"/>
      <c r="K83" s="6" t="s">
        <v>2</v>
      </c>
      <c r="L83" s="6" t="s">
        <v>48</v>
      </c>
      <c r="M83" s="6" t="s">
        <v>49</v>
      </c>
      <c r="N83" s="6" t="s">
        <v>50</v>
      </c>
      <c r="O83" s="6" t="s">
        <v>52</v>
      </c>
      <c r="P83" s="6" t="s">
        <v>53</v>
      </c>
      <c r="Q83" s="9" t="s">
        <v>54</v>
      </c>
    </row>
    <row r="84" spans="1:17" ht="14.25" customHeight="1">
      <c r="A84" s="202" t="s">
        <v>171</v>
      </c>
      <c r="B84" s="205" t="str">
        <f>"linia "&amp;RIGHT(A84,1)</f>
        <v>linia 5</v>
      </c>
      <c r="C84" s="205"/>
      <c r="D84" s="205"/>
      <c r="E84" s="205"/>
      <c r="H84" s="198"/>
      <c r="I84" s="200"/>
      <c r="J84" s="200"/>
      <c r="K84" s="6" t="s">
        <v>0</v>
      </c>
      <c r="L84" s="6">
        <v>5</v>
      </c>
      <c r="M84" s="6">
        <v>3</v>
      </c>
      <c r="N84" s="42">
        <f>Q84</f>
        <v>3.979465069579077</v>
      </c>
      <c r="O84" s="6">
        <v>5</v>
      </c>
      <c r="P84" s="6">
        <v>3</v>
      </c>
      <c r="Q84" s="43">
        <f>G86</f>
        <v>3.979465069579077</v>
      </c>
    </row>
    <row r="85" spans="1:17" ht="14.25" customHeight="1">
      <c r="A85" s="203"/>
      <c r="B85" s="101" t="s">
        <v>11</v>
      </c>
      <c r="C85" s="101" t="s">
        <v>12</v>
      </c>
      <c r="D85" s="101" t="s">
        <v>13</v>
      </c>
      <c r="E85" s="101" t="s">
        <v>14</v>
      </c>
      <c r="H85" s="198"/>
      <c r="I85" s="200"/>
      <c r="J85" s="200"/>
      <c r="K85" s="6" t="s">
        <v>1</v>
      </c>
      <c r="L85" s="6">
        <v>97</v>
      </c>
      <c r="M85" s="6">
        <v>94</v>
      </c>
      <c r="N85" s="6">
        <v>94</v>
      </c>
      <c r="O85" s="6">
        <v>105</v>
      </c>
      <c r="P85" s="6">
        <v>100</v>
      </c>
      <c r="Q85" s="9">
        <v>100</v>
      </c>
    </row>
    <row r="86" spans="1:17" ht="14.25" customHeight="1">
      <c r="A86" s="204"/>
      <c r="B86" s="38">
        <f>'Dane wejściowe'!T87</f>
        <v>201.5</v>
      </c>
      <c r="C86" s="38">
        <f>'Dane wejściowe'!U87</f>
        <v>226.82</v>
      </c>
      <c r="D86" s="38">
        <f>'Dane wejściowe'!V87</f>
        <v>178.5</v>
      </c>
      <c r="E86" s="38">
        <f>'Dane wejściowe'!W87</f>
        <v>250.71</v>
      </c>
      <c r="F86" s="58">
        <f>SQRT((B86-D86)^2+(C86-E86)^2)</f>
        <v>33.162208913158977</v>
      </c>
      <c r="G86" s="58">
        <f>F86/$G$6</f>
        <v>3.979465069579077</v>
      </c>
      <c r="H86" s="189"/>
      <c r="I86" s="201"/>
      <c r="J86" s="201"/>
      <c r="K86" s="10" t="s">
        <v>5</v>
      </c>
      <c r="L86" s="10">
        <f t="shared" ref="L86:Q86" si="44">IF(L82&gt;0,10^(0.1*L85),0)</f>
        <v>0</v>
      </c>
      <c r="M86" s="10">
        <f t="shared" si="44"/>
        <v>0</v>
      </c>
      <c r="N86" s="10">
        <f t="shared" si="44"/>
        <v>2511886431.5095868</v>
      </c>
      <c r="O86" s="10">
        <f t="shared" si="44"/>
        <v>0</v>
      </c>
      <c r="P86" s="10">
        <f t="shared" si="44"/>
        <v>0</v>
      </c>
      <c r="Q86" s="11">
        <f t="shared" si="44"/>
        <v>0</v>
      </c>
    </row>
    <row r="87" spans="1:17">
      <c r="H87" s="188">
        <f>10*LOG10(I87)</f>
        <v>64.87617024626951</v>
      </c>
      <c r="I87" s="199">
        <f>SUMPRODUCT(L87:Q87,L89:Q89)*$E$3/$E$7*J87</f>
        <v>3073385.4055553549</v>
      </c>
      <c r="J87" s="199">
        <f>SUM(L91:Q91)</f>
        <v>2511886431.5095868</v>
      </c>
      <c r="K87" s="7" t="s">
        <v>51</v>
      </c>
      <c r="L87" s="7">
        <v>0</v>
      </c>
      <c r="M87" s="7">
        <v>0</v>
      </c>
      <c r="N87" s="8">
        <v>1</v>
      </c>
      <c r="O87" s="7">
        <v>0</v>
      </c>
      <c r="P87" s="7">
        <v>0</v>
      </c>
      <c r="Q87" s="8">
        <v>0</v>
      </c>
    </row>
    <row r="88" spans="1:17">
      <c r="H88" s="198"/>
      <c r="I88" s="200"/>
      <c r="J88" s="200"/>
      <c r="K88" s="6" t="s">
        <v>2</v>
      </c>
      <c r="L88" s="6" t="s">
        <v>48</v>
      </c>
      <c r="M88" s="6" t="s">
        <v>49</v>
      </c>
      <c r="N88" s="6" t="s">
        <v>50</v>
      </c>
      <c r="O88" s="6" t="s">
        <v>52</v>
      </c>
      <c r="P88" s="6" t="s">
        <v>53</v>
      </c>
      <c r="Q88" s="9" t="s">
        <v>54</v>
      </c>
    </row>
    <row r="89" spans="1:17" ht="14.25" customHeight="1">
      <c r="A89" s="202" t="s">
        <v>172</v>
      </c>
      <c r="B89" s="205" t="str">
        <f>"linia "&amp;RIGHT(A89,1)</f>
        <v>linia 6</v>
      </c>
      <c r="C89" s="205"/>
      <c r="D89" s="205"/>
      <c r="E89" s="205"/>
      <c r="H89" s="198"/>
      <c r="I89" s="200"/>
      <c r="J89" s="200"/>
      <c r="K89" s="6" t="s">
        <v>0</v>
      </c>
      <c r="L89" s="6">
        <v>5</v>
      </c>
      <c r="M89" s="6">
        <v>3</v>
      </c>
      <c r="N89" s="42">
        <f>Q89</f>
        <v>8.8094647283475727</v>
      </c>
      <c r="O89" s="6">
        <v>5</v>
      </c>
      <c r="P89" s="6">
        <v>3</v>
      </c>
      <c r="Q89" s="43">
        <f>G91</f>
        <v>8.8094647283475727</v>
      </c>
    </row>
    <row r="90" spans="1:17" ht="14.25" customHeight="1">
      <c r="A90" s="203"/>
      <c r="B90" s="101" t="s">
        <v>11</v>
      </c>
      <c r="C90" s="101" t="s">
        <v>12</v>
      </c>
      <c r="D90" s="101" t="s">
        <v>13</v>
      </c>
      <c r="E90" s="101" t="s">
        <v>14</v>
      </c>
      <c r="H90" s="198"/>
      <c r="I90" s="200"/>
      <c r="J90" s="200"/>
      <c r="K90" s="6" t="s">
        <v>1</v>
      </c>
      <c r="L90" s="6">
        <v>97</v>
      </c>
      <c r="M90" s="6">
        <v>94</v>
      </c>
      <c r="N90" s="6">
        <v>94</v>
      </c>
      <c r="O90" s="6">
        <v>105</v>
      </c>
      <c r="P90" s="6">
        <v>100</v>
      </c>
      <c r="Q90" s="9">
        <v>100</v>
      </c>
    </row>
    <row r="91" spans="1:17" ht="14.25" customHeight="1">
      <c r="A91" s="204"/>
      <c r="B91" s="38">
        <f>'Dane wejściowe'!X87</f>
        <v>178.5</v>
      </c>
      <c r="C91" s="38">
        <f>'Dane wejściowe'!Y87</f>
        <v>250.71</v>
      </c>
      <c r="D91" s="38">
        <f>'Dane wejściowe'!Z87</f>
        <v>172.42</v>
      </c>
      <c r="E91" s="38">
        <f>'Dane wejściowe'!AA87</f>
        <v>323.87</v>
      </c>
      <c r="F91" s="58">
        <f>SQRT((B91-D91)^2+(C91-E91)^2)</f>
        <v>73.412206069563112</v>
      </c>
      <c r="G91" s="58">
        <f>F91/$G$6</f>
        <v>8.8094647283475727</v>
      </c>
      <c r="H91" s="189"/>
      <c r="I91" s="201"/>
      <c r="J91" s="201"/>
      <c r="K91" s="10" t="s">
        <v>5</v>
      </c>
      <c r="L91" s="10">
        <f t="shared" ref="L91:Q91" si="45">IF(L87&gt;0,10^(0.1*L90),0)</f>
        <v>0</v>
      </c>
      <c r="M91" s="10">
        <f t="shared" si="45"/>
        <v>0</v>
      </c>
      <c r="N91" s="10">
        <f t="shared" si="45"/>
        <v>2511886431.5095868</v>
      </c>
      <c r="O91" s="10">
        <f t="shared" si="45"/>
        <v>0</v>
      </c>
      <c r="P91" s="10">
        <f t="shared" si="45"/>
        <v>0</v>
      </c>
      <c r="Q91" s="11">
        <f t="shared" si="45"/>
        <v>0</v>
      </c>
    </row>
    <row r="92" spans="1:17">
      <c r="H92" s="188">
        <f>10*LOG10(I92)</f>
        <v>70.349204034044789</v>
      </c>
      <c r="I92" s="199">
        <f>SUMPRODUCT(L92:Q92,L94:Q94)*$E$3/$E$7*J92</f>
        <v>10837282.723393423</v>
      </c>
      <c r="J92" s="199">
        <f>SUM(L96:Q96)</f>
        <v>2511886431.5095868</v>
      </c>
      <c r="K92" s="7" t="s">
        <v>51</v>
      </c>
      <c r="L92" s="7">
        <v>0</v>
      </c>
      <c r="M92" s="7">
        <v>0</v>
      </c>
      <c r="N92" s="8">
        <v>1</v>
      </c>
      <c r="O92" s="7">
        <v>0</v>
      </c>
      <c r="P92" s="7">
        <v>0</v>
      </c>
      <c r="Q92" s="8">
        <v>0</v>
      </c>
    </row>
    <row r="93" spans="1:17">
      <c r="H93" s="198"/>
      <c r="I93" s="200"/>
      <c r="J93" s="200"/>
      <c r="K93" s="6" t="s">
        <v>2</v>
      </c>
      <c r="L93" s="6" t="s">
        <v>48</v>
      </c>
      <c r="M93" s="6" t="s">
        <v>49</v>
      </c>
      <c r="N93" s="6" t="s">
        <v>50</v>
      </c>
      <c r="O93" s="6" t="s">
        <v>52</v>
      </c>
      <c r="P93" s="6" t="s">
        <v>53</v>
      </c>
      <c r="Q93" s="9" t="s">
        <v>54</v>
      </c>
    </row>
    <row r="94" spans="1:17" ht="14.25" customHeight="1">
      <c r="A94" s="202" t="s">
        <v>173</v>
      </c>
      <c r="B94" s="205" t="str">
        <f>"linia "&amp;RIGHT(A94,1)</f>
        <v>linia 7</v>
      </c>
      <c r="C94" s="205"/>
      <c r="D94" s="205"/>
      <c r="E94" s="205"/>
      <c r="H94" s="198"/>
      <c r="I94" s="200"/>
      <c r="J94" s="200"/>
      <c r="K94" s="6" t="s">
        <v>0</v>
      </c>
      <c r="L94" s="6">
        <v>5</v>
      </c>
      <c r="M94" s="6">
        <v>3</v>
      </c>
      <c r="N94" s="42">
        <f>Q94</f>
        <v>31.063679722788791</v>
      </c>
      <c r="O94" s="6">
        <v>5</v>
      </c>
      <c r="P94" s="6">
        <v>3</v>
      </c>
      <c r="Q94" s="43">
        <f>G96</f>
        <v>31.063679722788791</v>
      </c>
    </row>
    <row r="95" spans="1:17" ht="14.25" customHeight="1">
      <c r="A95" s="203"/>
      <c r="B95" s="101" t="s">
        <v>11</v>
      </c>
      <c r="C95" s="101" t="s">
        <v>12</v>
      </c>
      <c r="D95" s="101" t="s">
        <v>13</v>
      </c>
      <c r="E95" s="101" t="s">
        <v>14</v>
      </c>
      <c r="H95" s="198"/>
      <c r="I95" s="200"/>
      <c r="J95" s="200"/>
      <c r="K95" s="6" t="s">
        <v>1</v>
      </c>
      <c r="L95" s="6">
        <v>97</v>
      </c>
      <c r="M95" s="6">
        <v>94</v>
      </c>
      <c r="N95" s="6">
        <v>94</v>
      </c>
      <c r="O95" s="6">
        <v>105</v>
      </c>
      <c r="P95" s="6">
        <v>100</v>
      </c>
      <c r="Q95" s="9">
        <v>100</v>
      </c>
    </row>
    <row r="96" spans="1:17" ht="14.25" customHeight="1">
      <c r="A96" s="204"/>
      <c r="B96" s="38">
        <f>'Dane wejściowe'!AB87</f>
        <v>172.42</v>
      </c>
      <c r="C96" s="38">
        <f>'Dane wejściowe'!AC87</f>
        <v>323.87</v>
      </c>
      <c r="D96" s="38">
        <f>'Dane wejściowe'!AD87</f>
        <v>431.09</v>
      </c>
      <c r="E96" s="38">
        <f>'Dane wejściowe'!AE87</f>
        <v>333.89</v>
      </c>
      <c r="F96" s="58">
        <f>SQRT((B96-D96)^2+(C96-E96)^2)</f>
        <v>258.86399768990663</v>
      </c>
      <c r="G96" s="58">
        <f>F96/$G$6</f>
        <v>31.063679722788791</v>
      </c>
      <c r="H96" s="189"/>
      <c r="I96" s="201"/>
      <c r="J96" s="201"/>
      <c r="K96" s="10" t="s">
        <v>5</v>
      </c>
      <c r="L96" s="10">
        <f t="shared" ref="L96:Q96" si="46">IF(L92&gt;0,10^(0.1*L95),0)</f>
        <v>0</v>
      </c>
      <c r="M96" s="10">
        <f t="shared" si="46"/>
        <v>0</v>
      </c>
      <c r="N96" s="10">
        <f t="shared" si="46"/>
        <v>2511886431.5095868</v>
      </c>
      <c r="O96" s="10">
        <f t="shared" si="46"/>
        <v>0</v>
      </c>
      <c r="P96" s="10">
        <f t="shared" si="46"/>
        <v>0</v>
      </c>
      <c r="Q96" s="11">
        <f t="shared" si="46"/>
        <v>0</v>
      </c>
    </row>
    <row r="97" spans="1:17">
      <c r="H97" s="188">
        <f>10*LOG10(I97)</f>
        <v>67.930515658439134</v>
      </c>
      <c r="I97" s="199">
        <f>SUMPRODUCT(L97:Q97,L99:Q99)*$E$3/$E$7*J97</f>
        <v>6209427.5733225103</v>
      </c>
      <c r="J97" s="199">
        <f>SUM(L101:Q101)</f>
        <v>2511886431.5095868</v>
      </c>
      <c r="K97" s="7" t="s">
        <v>51</v>
      </c>
      <c r="L97" s="7">
        <v>0</v>
      </c>
      <c r="M97" s="7">
        <v>0</v>
      </c>
      <c r="N97" s="8">
        <v>1</v>
      </c>
      <c r="O97" s="7">
        <v>0</v>
      </c>
      <c r="P97" s="7">
        <v>0</v>
      </c>
      <c r="Q97" s="8">
        <v>0</v>
      </c>
    </row>
    <row r="98" spans="1:17">
      <c r="H98" s="198"/>
      <c r="I98" s="200"/>
      <c r="J98" s="200"/>
      <c r="K98" s="6" t="s">
        <v>2</v>
      </c>
      <c r="L98" s="6" t="s">
        <v>48</v>
      </c>
      <c r="M98" s="6" t="s">
        <v>49</v>
      </c>
      <c r="N98" s="6" t="s">
        <v>50</v>
      </c>
      <c r="O98" s="6" t="s">
        <v>52</v>
      </c>
      <c r="P98" s="6" t="s">
        <v>53</v>
      </c>
      <c r="Q98" s="9" t="s">
        <v>54</v>
      </c>
    </row>
    <row r="99" spans="1:17" ht="14.25" customHeight="1">
      <c r="A99" s="202" t="s">
        <v>174</v>
      </c>
      <c r="B99" s="205" t="str">
        <f>"linia "&amp;RIGHT(A99,1)</f>
        <v>linia 8</v>
      </c>
      <c r="C99" s="205"/>
      <c r="D99" s="205"/>
      <c r="E99" s="205"/>
      <c r="H99" s="198"/>
      <c r="I99" s="200"/>
      <c r="J99" s="200"/>
      <c r="K99" s="6" t="s">
        <v>0</v>
      </c>
      <c r="L99" s="6">
        <v>5</v>
      </c>
      <c r="M99" s="6">
        <v>3</v>
      </c>
      <c r="N99" s="42">
        <f>Q99</f>
        <v>17.798527022200464</v>
      </c>
      <c r="O99" s="6">
        <v>5</v>
      </c>
      <c r="P99" s="6">
        <v>3</v>
      </c>
      <c r="Q99" s="43">
        <f>G101</f>
        <v>17.798527022200464</v>
      </c>
    </row>
    <row r="100" spans="1:17" ht="14.25" customHeight="1">
      <c r="A100" s="203"/>
      <c r="B100" s="101" t="s">
        <v>11</v>
      </c>
      <c r="C100" s="101" t="s">
        <v>12</v>
      </c>
      <c r="D100" s="101" t="s">
        <v>13</v>
      </c>
      <c r="E100" s="101" t="s">
        <v>14</v>
      </c>
      <c r="H100" s="198"/>
      <c r="I100" s="200"/>
      <c r="J100" s="200"/>
      <c r="K100" s="6" t="s">
        <v>1</v>
      </c>
      <c r="L100" s="6">
        <v>97</v>
      </c>
      <c r="M100" s="6">
        <v>94</v>
      </c>
      <c r="N100" s="6">
        <v>94</v>
      </c>
      <c r="O100" s="6">
        <v>105</v>
      </c>
      <c r="P100" s="6">
        <v>100</v>
      </c>
      <c r="Q100" s="9">
        <v>100</v>
      </c>
    </row>
    <row r="101" spans="1:17" ht="14.25" customHeight="1">
      <c r="A101" s="204"/>
      <c r="B101" s="38">
        <f>'Dane wejściowe'!AF87</f>
        <v>431.09</v>
      </c>
      <c r="C101" s="38">
        <f>'Dane wejściowe'!AG87</f>
        <v>333.89</v>
      </c>
      <c r="D101" s="38">
        <f>'Dane wejściowe'!AH87</f>
        <v>420.19</v>
      </c>
      <c r="E101" s="38">
        <f>'Dane wejściowe'!AI87</f>
        <v>481.81</v>
      </c>
      <c r="F101" s="58">
        <f>SQRT((B101-D101)^2+(C101-E101)^2)</f>
        <v>148.3210585183372</v>
      </c>
      <c r="G101" s="58">
        <f>F101/$G$6</f>
        <v>17.798527022200464</v>
      </c>
      <c r="H101" s="189"/>
      <c r="I101" s="201"/>
      <c r="J101" s="201"/>
      <c r="K101" s="10" t="s">
        <v>5</v>
      </c>
      <c r="L101" s="10">
        <f t="shared" ref="L101:Q101" si="47">IF(L97&gt;0,10^(0.1*L100),0)</f>
        <v>0</v>
      </c>
      <c r="M101" s="10">
        <f t="shared" si="47"/>
        <v>0</v>
      </c>
      <c r="N101" s="10">
        <f t="shared" si="47"/>
        <v>2511886431.5095868</v>
      </c>
      <c r="O101" s="10">
        <f t="shared" si="47"/>
        <v>0</v>
      </c>
      <c r="P101" s="10">
        <f t="shared" si="47"/>
        <v>0</v>
      </c>
      <c r="Q101" s="11">
        <f t="shared" si="47"/>
        <v>0</v>
      </c>
    </row>
  </sheetData>
  <mergeCells count="109">
    <mergeCell ref="CA9:CD9"/>
    <mergeCell ref="H12:H16"/>
    <mergeCell ref="I12:I16"/>
    <mergeCell ref="J12:J16"/>
    <mergeCell ref="A14:A16"/>
    <mergeCell ref="B14:E14"/>
    <mergeCell ref="BC9:BF9"/>
    <mergeCell ref="BG9:BJ9"/>
    <mergeCell ref="BK9:BN9"/>
    <mergeCell ref="BO9:BR9"/>
    <mergeCell ref="BS9:BV9"/>
    <mergeCell ref="BW9:BZ9"/>
    <mergeCell ref="AE9:AH9"/>
    <mergeCell ref="AI9:AL9"/>
    <mergeCell ref="AM9:AP9"/>
    <mergeCell ref="AQ9:AT9"/>
    <mergeCell ref="AU9:AX9"/>
    <mergeCell ref="AY9:BB9"/>
    <mergeCell ref="H7:H11"/>
    <mergeCell ref="I7:I11"/>
    <mergeCell ref="J7:J11"/>
    <mergeCell ref="A9:A11"/>
    <mergeCell ref="B9:E9"/>
    <mergeCell ref="AA9:AD9"/>
    <mergeCell ref="H17:H21"/>
    <mergeCell ref="I17:I21"/>
    <mergeCell ref="J17:J21"/>
    <mergeCell ref="A19:A21"/>
    <mergeCell ref="B19:E19"/>
    <mergeCell ref="H22:H26"/>
    <mergeCell ref="I22:I26"/>
    <mergeCell ref="J22:J26"/>
    <mergeCell ref="A24:A26"/>
    <mergeCell ref="B24:E24"/>
    <mergeCell ref="H27:H31"/>
    <mergeCell ref="I27:I31"/>
    <mergeCell ref="J27:J31"/>
    <mergeCell ref="A29:A31"/>
    <mergeCell ref="B29:E29"/>
    <mergeCell ref="H32:H36"/>
    <mergeCell ref="I32:I36"/>
    <mergeCell ref="J32:J36"/>
    <mergeCell ref="A34:A36"/>
    <mergeCell ref="B34:E34"/>
    <mergeCell ref="H37:H41"/>
    <mergeCell ref="I37:I41"/>
    <mergeCell ref="J37:J41"/>
    <mergeCell ref="A39:A41"/>
    <mergeCell ref="B39:E39"/>
    <mergeCell ref="H42:H46"/>
    <mergeCell ref="I42:I46"/>
    <mergeCell ref="J42:J46"/>
    <mergeCell ref="A44:A46"/>
    <mergeCell ref="B44:E44"/>
    <mergeCell ref="H47:H51"/>
    <mergeCell ref="I47:I51"/>
    <mergeCell ref="J47:J51"/>
    <mergeCell ref="A49:A51"/>
    <mergeCell ref="B49:E49"/>
    <mergeCell ref="H62:H66"/>
    <mergeCell ref="I62:I66"/>
    <mergeCell ref="J62:J66"/>
    <mergeCell ref="A64:A66"/>
    <mergeCell ref="B64:E64"/>
    <mergeCell ref="H57:H61"/>
    <mergeCell ref="I57:I61"/>
    <mergeCell ref="J57:J61"/>
    <mergeCell ref="A59:A61"/>
    <mergeCell ref="B59:E59"/>
    <mergeCell ref="H52:H56"/>
    <mergeCell ref="I52:I56"/>
    <mergeCell ref="J52:J56"/>
    <mergeCell ref="A54:A56"/>
    <mergeCell ref="B54:E54"/>
    <mergeCell ref="H67:H71"/>
    <mergeCell ref="I67:I71"/>
    <mergeCell ref="J67:J71"/>
    <mergeCell ref="A69:A71"/>
    <mergeCell ref="B69:E69"/>
    <mergeCell ref="H72:H76"/>
    <mergeCell ref="I72:I76"/>
    <mergeCell ref="J72:J76"/>
    <mergeCell ref="A74:A76"/>
    <mergeCell ref="B74:E74"/>
    <mergeCell ref="H77:H81"/>
    <mergeCell ref="I77:I81"/>
    <mergeCell ref="J77:J81"/>
    <mergeCell ref="A79:A81"/>
    <mergeCell ref="B79:E79"/>
    <mergeCell ref="H82:H86"/>
    <mergeCell ref="I82:I86"/>
    <mergeCell ref="J82:J86"/>
    <mergeCell ref="A84:A86"/>
    <mergeCell ref="B84:E84"/>
    <mergeCell ref="H97:H101"/>
    <mergeCell ref="I97:I101"/>
    <mergeCell ref="J97:J101"/>
    <mergeCell ref="A99:A101"/>
    <mergeCell ref="B99:E99"/>
    <mergeCell ref="H87:H91"/>
    <mergeCell ref="I87:I91"/>
    <mergeCell ref="J87:J91"/>
    <mergeCell ref="A89:A91"/>
    <mergeCell ref="B89:E89"/>
    <mergeCell ref="H92:H96"/>
    <mergeCell ref="I92:I96"/>
    <mergeCell ref="J92:J96"/>
    <mergeCell ref="A94:A96"/>
    <mergeCell ref="B94:E94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00B0F0"/>
  </sheetPr>
  <dimension ref="A1:CA76"/>
  <sheetViews>
    <sheetView zoomScale="70" zoomScaleNormal="70" workbookViewId="0">
      <selection activeCell="E2" sqref="E2"/>
    </sheetView>
  </sheetViews>
  <sheetFormatPr defaultRowHeight="14.25"/>
  <cols>
    <col min="1" max="1" width="23.875" style="109" customWidth="1"/>
    <col min="2" max="2" width="9.25" style="109" bestFit="1" customWidth="1"/>
    <col min="3" max="3" width="12.25" style="109" bestFit="1" customWidth="1"/>
    <col min="4" max="5" width="9" style="109"/>
    <col min="6" max="6" width="10.75" style="58" customWidth="1"/>
    <col min="7" max="7" width="22.375" style="58" customWidth="1"/>
    <col min="8" max="8" width="9" style="109"/>
    <col min="9" max="9" width="12.25" style="109" bestFit="1" customWidth="1"/>
    <col min="10" max="10" width="9.875" style="109" bestFit="1" customWidth="1"/>
    <col min="11" max="11" width="32.125" style="109" customWidth="1"/>
    <col min="12" max="12" width="14.625" style="109" customWidth="1"/>
    <col min="13" max="13" width="17.75" style="109" customWidth="1"/>
    <col min="14" max="14" width="21.125" style="109" customWidth="1"/>
    <col min="15" max="15" width="22.5" style="109" customWidth="1"/>
    <col min="16" max="16384" width="9" style="109"/>
  </cols>
  <sheetData>
    <row r="1" spans="1:79" s="40" customFormat="1" ht="20.25">
      <c r="A1" s="88" t="s">
        <v>191</v>
      </c>
      <c r="B1" s="88"/>
      <c r="C1" s="88"/>
      <c r="D1" s="88"/>
      <c r="F1" s="41"/>
      <c r="G1" s="41"/>
    </row>
    <row r="2" spans="1:79" ht="15">
      <c r="A2" s="54" t="s">
        <v>38</v>
      </c>
      <c r="B2" s="109" t="s">
        <v>91</v>
      </c>
      <c r="E2" s="71">
        <v>25</v>
      </c>
      <c r="F2" s="58" t="s">
        <v>40</v>
      </c>
    </row>
    <row r="3" spans="1:79" ht="15">
      <c r="E3" s="44">
        <f>ROUNDUP((E2/12)*8,0)</f>
        <v>17</v>
      </c>
      <c r="F3" s="58" t="s">
        <v>42</v>
      </c>
    </row>
    <row r="4" spans="1:79">
      <c r="B4" s="109" t="s">
        <v>70</v>
      </c>
    </row>
    <row r="5" spans="1:79">
      <c r="B5" s="109" t="s">
        <v>41</v>
      </c>
      <c r="E5" s="109">
        <v>8</v>
      </c>
      <c r="F5" s="58" t="s">
        <v>39</v>
      </c>
    </row>
    <row r="6" spans="1:79">
      <c r="B6" s="109" t="s">
        <v>43</v>
      </c>
      <c r="E6" s="109">
        <v>30</v>
      </c>
      <c r="F6" s="58" t="s">
        <v>44</v>
      </c>
      <c r="G6" s="58">
        <f>E6*1000/3600</f>
        <v>8.3333333333333339</v>
      </c>
      <c r="H6" s="109" t="s">
        <v>47</v>
      </c>
    </row>
    <row r="7" spans="1:79">
      <c r="B7" s="5" t="s">
        <v>37</v>
      </c>
      <c r="E7" s="109">
        <f>E5*60*60</f>
        <v>28800</v>
      </c>
      <c r="F7" s="58" t="s">
        <v>3</v>
      </c>
      <c r="H7" s="188">
        <f>10*LOG10(I7)</f>
        <v>74.107479113590372</v>
      </c>
      <c r="I7" s="199">
        <f>SUMPRODUCT(L7:N7,L9:N9)*$E$3/$E$7*J7</f>
        <v>25748261.510309044</v>
      </c>
      <c r="J7" s="199">
        <f>SUM(L11:N11)</f>
        <v>2511886431.5095868</v>
      </c>
      <c r="K7" s="7" t="s">
        <v>51</v>
      </c>
      <c r="L7" s="7">
        <v>0</v>
      </c>
      <c r="M7" s="7">
        <v>0</v>
      </c>
      <c r="N7" s="7">
        <v>1</v>
      </c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</row>
    <row r="8" spans="1:79" ht="15">
      <c r="A8" s="12" t="s">
        <v>55</v>
      </c>
      <c r="H8" s="198"/>
      <c r="I8" s="200"/>
      <c r="J8" s="200"/>
      <c r="K8" s="6" t="s">
        <v>2</v>
      </c>
      <c r="L8" s="6" t="s">
        <v>48</v>
      </c>
      <c r="M8" s="6" t="s">
        <v>49</v>
      </c>
      <c r="N8" s="6" t="s">
        <v>50</v>
      </c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</row>
    <row r="9" spans="1:79" ht="14.25" customHeight="1">
      <c r="A9" s="202" t="s">
        <v>177</v>
      </c>
      <c r="B9" s="205" t="str">
        <f>"linia "&amp;RIGHT(A9,1)</f>
        <v>linia 1</v>
      </c>
      <c r="C9" s="205"/>
      <c r="D9" s="205"/>
      <c r="E9" s="205"/>
      <c r="G9" s="58" t="s">
        <v>45</v>
      </c>
      <c r="H9" s="198"/>
      <c r="I9" s="200"/>
      <c r="J9" s="200"/>
      <c r="K9" s="6" t="s">
        <v>0</v>
      </c>
      <c r="L9" s="6">
        <v>5</v>
      </c>
      <c r="M9" s="6">
        <v>3</v>
      </c>
      <c r="N9" s="42">
        <f>G11</f>
        <v>17.365667356021763</v>
      </c>
      <c r="W9" s="6"/>
      <c r="X9" s="209"/>
      <c r="Y9" s="209"/>
      <c r="Z9" s="209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  <c r="BI9" s="209"/>
      <c r="BJ9" s="209"/>
      <c r="BK9" s="209"/>
      <c r="BL9" s="209"/>
      <c r="BM9" s="209"/>
      <c r="BN9" s="209"/>
      <c r="BO9" s="209"/>
      <c r="BP9" s="209"/>
      <c r="BQ9" s="209"/>
      <c r="BR9" s="209"/>
      <c r="BS9" s="209"/>
      <c r="BT9" s="209"/>
      <c r="BU9" s="209"/>
      <c r="BV9" s="209"/>
      <c r="BW9" s="209"/>
      <c r="BX9" s="209"/>
      <c r="BY9" s="209"/>
      <c r="BZ9" s="209"/>
      <c r="CA9" s="209"/>
    </row>
    <row r="10" spans="1:79" ht="14.25" customHeight="1">
      <c r="A10" s="203"/>
      <c r="B10" s="101" t="s">
        <v>11</v>
      </c>
      <c r="C10" s="101" t="s">
        <v>12</v>
      </c>
      <c r="D10" s="101" t="s">
        <v>13</v>
      </c>
      <c r="E10" s="101" t="s">
        <v>14</v>
      </c>
      <c r="F10" s="14" t="s">
        <v>36</v>
      </c>
      <c r="G10" s="15" t="s">
        <v>46</v>
      </c>
      <c r="H10" s="198"/>
      <c r="I10" s="200"/>
      <c r="J10" s="200"/>
      <c r="K10" s="6" t="s">
        <v>1</v>
      </c>
      <c r="L10" s="6">
        <v>97</v>
      </c>
      <c r="M10" s="6">
        <v>94</v>
      </c>
      <c r="N10" s="6">
        <v>94</v>
      </c>
      <c r="W10" s="6"/>
      <c r="X10" s="102"/>
      <c r="Y10" s="102"/>
      <c r="Z10" s="102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  <c r="BM10" s="102"/>
      <c r="BN10" s="102"/>
      <c r="BO10" s="102"/>
      <c r="BP10" s="102"/>
      <c r="BQ10" s="102"/>
      <c r="BR10" s="102"/>
      <c r="BS10" s="102"/>
      <c r="BT10" s="102"/>
      <c r="BU10" s="102"/>
      <c r="BV10" s="102"/>
      <c r="BW10" s="102"/>
      <c r="BX10" s="102"/>
      <c r="BY10" s="102"/>
      <c r="BZ10" s="102"/>
      <c r="CA10" s="102"/>
    </row>
    <row r="11" spans="1:79" ht="14.25" customHeight="1">
      <c r="A11" s="204"/>
      <c r="B11" s="38">
        <f>'Dane wejściowe'!D89</f>
        <v>417.2</v>
      </c>
      <c r="C11" s="38">
        <f>'Dane wejściowe'!E89</f>
        <v>481.08</v>
      </c>
      <c r="D11" s="38">
        <f>'Dane wejściowe'!F89</f>
        <v>427.87</v>
      </c>
      <c r="E11" s="38">
        <f>'Dane wejściowe'!G89</f>
        <v>336.76</v>
      </c>
      <c r="F11" s="58">
        <f>SQRT((B11-D11)^2+(C11-E11)^2)</f>
        <v>144.71389463351471</v>
      </c>
      <c r="G11" s="58">
        <f>F11/$G$6</f>
        <v>17.365667356021763</v>
      </c>
      <c r="H11" s="189"/>
      <c r="I11" s="201"/>
      <c r="J11" s="201"/>
      <c r="K11" s="10" t="s">
        <v>5</v>
      </c>
      <c r="L11" s="10">
        <f t="shared" ref="L11:N11" si="0">IF(L7&gt;0,10^(0.1*L10),0)</f>
        <v>0</v>
      </c>
      <c r="M11" s="10">
        <f t="shared" si="0"/>
        <v>0</v>
      </c>
      <c r="N11" s="10">
        <f t="shared" si="0"/>
        <v>2511886431.5095868</v>
      </c>
      <c r="W11" s="6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</row>
    <row r="12" spans="1:79">
      <c r="H12" s="188">
        <f>10*LOG10(I12)</f>
        <v>76.637959779529638</v>
      </c>
      <c r="I12" s="199">
        <f>SUMPRODUCT(L12:N12,L14:N14)*$E$3/$E$7*J12</f>
        <v>46110090.855202548</v>
      </c>
      <c r="J12" s="199">
        <f>SUM(L16:N16)</f>
        <v>2511886431.5095868</v>
      </c>
      <c r="K12" s="7" t="s">
        <v>51</v>
      </c>
      <c r="L12" s="7">
        <v>0</v>
      </c>
      <c r="M12" s="7">
        <v>0</v>
      </c>
      <c r="N12" s="7">
        <v>1</v>
      </c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</row>
    <row r="13" spans="1:79">
      <c r="H13" s="198"/>
      <c r="I13" s="200"/>
      <c r="J13" s="200"/>
      <c r="K13" s="6" t="s">
        <v>2</v>
      </c>
      <c r="L13" s="6" t="s">
        <v>48</v>
      </c>
      <c r="M13" s="6" t="s">
        <v>49</v>
      </c>
      <c r="N13" s="6" t="s">
        <v>50</v>
      </c>
    </row>
    <row r="14" spans="1:79" ht="14.25" customHeight="1">
      <c r="A14" s="202" t="s">
        <v>178</v>
      </c>
      <c r="B14" s="205" t="str">
        <f>"linia "&amp;RIGHT(A14,1)</f>
        <v>linia 2</v>
      </c>
      <c r="C14" s="205"/>
      <c r="D14" s="205"/>
      <c r="E14" s="205"/>
      <c r="H14" s="198"/>
      <c r="I14" s="200"/>
      <c r="J14" s="200"/>
      <c r="K14" s="6" t="s">
        <v>0</v>
      </c>
      <c r="L14" s="6">
        <v>5</v>
      </c>
      <c r="M14" s="6">
        <v>3</v>
      </c>
      <c r="N14" s="42">
        <f>G16</f>
        <v>31.098507339099093</v>
      </c>
    </row>
    <row r="15" spans="1:79" ht="14.25" customHeight="1">
      <c r="A15" s="203"/>
      <c r="B15" s="101" t="s">
        <v>11</v>
      </c>
      <c r="C15" s="101" t="s">
        <v>12</v>
      </c>
      <c r="D15" s="101" t="s">
        <v>13</v>
      </c>
      <c r="E15" s="101" t="s">
        <v>14</v>
      </c>
      <c r="H15" s="198"/>
      <c r="I15" s="200"/>
      <c r="J15" s="200"/>
      <c r="K15" s="6" t="s">
        <v>1</v>
      </c>
      <c r="L15" s="6">
        <v>97</v>
      </c>
      <c r="M15" s="6">
        <v>94</v>
      </c>
      <c r="N15" s="6">
        <v>94</v>
      </c>
    </row>
    <row r="16" spans="1:79" ht="14.25" customHeight="1">
      <c r="A16" s="204"/>
      <c r="B16" s="38">
        <f>'Dane wejściowe'!H89</f>
        <v>427.87</v>
      </c>
      <c r="C16" s="38">
        <f>'Dane wejściowe'!I89</f>
        <v>336.76</v>
      </c>
      <c r="D16" s="38">
        <f>'Dane wejściowe'!J89</f>
        <v>168.9</v>
      </c>
      <c r="E16" s="38">
        <f>'Dane wejściowe'!K89</f>
        <v>326.99</v>
      </c>
      <c r="F16" s="58">
        <f>SQRT((B16-D16)^2+(C16-E16)^2)</f>
        <v>259.15422782582579</v>
      </c>
      <c r="G16" s="58">
        <f>F16/$G$6</f>
        <v>31.098507339099093</v>
      </c>
      <c r="H16" s="189"/>
      <c r="I16" s="201"/>
      <c r="J16" s="201"/>
      <c r="K16" s="10" t="s">
        <v>5</v>
      </c>
      <c r="L16" s="10">
        <f t="shared" ref="L16:N16" si="1">IF(L12&gt;0,10^(0.1*L15),0)</f>
        <v>0</v>
      </c>
      <c r="M16" s="10">
        <f t="shared" si="1"/>
        <v>0</v>
      </c>
      <c r="N16" s="10">
        <f t="shared" si="1"/>
        <v>2511886431.5095868</v>
      </c>
    </row>
    <row r="17" spans="1:79">
      <c r="H17" s="188">
        <f>10*LOG10(I17)</f>
        <v>71.421997014113913</v>
      </c>
      <c r="I17" s="199">
        <f>SUMPRODUCT(L17:N17,L19:N19)*$E$3/$E$7*J17</f>
        <v>13873936.467339739</v>
      </c>
      <c r="J17" s="199">
        <f>SUM(L21:N21)</f>
        <v>2511886431.5095868</v>
      </c>
      <c r="K17" s="7" t="s">
        <v>51</v>
      </c>
      <c r="L17" s="7">
        <v>0</v>
      </c>
      <c r="M17" s="7">
        <v>0</v>
      </c>
      <c r="N17" s="7">
        <v>1</v>
      </c>
    </row>
    <row r="18" spans="1:79">
      <c r="H18" s="198"/>
      <c r="I18" s="200"/>
      <c r="J18" s="200"/>
      <c r="K18" s="6" t="s">
        <v>2</v>
      </c>
      <c r="L18" s="6" t="s">
        <v>48</v>
      </c>
      <c r="M18" s="6" t="s">
        <v>49</v>
      </c>
      <c r="N18" s="6" t="s">
        <v>50</v>
      </c>
    </row>
    <row r="19" spans="1:79" ht="14.25" customHeight="1">
      <c r="A19" s="202" t="s">
        <v>179</v>
      </c>
      <c r="B19" s="206" t="str">
        <f>"linia "&amp;RIGHT(A19,1)</f>
        <v>linia 3</v>
      </c>
      <c r="C19" s="207"/>
      <c r="D19" s="207"/>
      <c r="E19" s="208"/>
      <c r="H19" s="198"/>
      <c r="I19" s="200"/>
      <c r="J19" s="200"/>
      <c r="K19" s="6" t="s">
        <v>0</v>
      </c>
      <c r="L19" s="6">
        <v>5</v>
      </c>
      <c r="M19" s="6">
        <v>3</v>
      </c>
      <c r="N19" s="42">
        <f>G21</f>
        <v>9.3571430255179919</v>
      </c>
    </row>
    <row r="20" spans="1:79" ht="14.25" customHeight="1">
      <c r="A20" s="203"/>
      <c r="B20" s="101" t="s">
        <v>11</v>
      </c>
      <c r="C20" s="101" t="s">
        <v>12</v>
      </c>
      <c r="D20" s="101" t="s">
        <v>13</v>
      </c>
      <c r="E20" s="101" t="s">
        <v>14</v>
      </c>
      <c r="H20" s="198"/>
      <c r="I20" s="200"/>
      <c r="J20" s="200"/>
      <c r="K20" s="6" t="s">
        <v>1</v>
      </c>
      <c r="L20" s="6">
        <v>97</v>
      </c>
      <c r="M20" s="6">
        <v>94</v>
      </c>
      <c r="N20" s="6">
        <v>94</v>
      </c>
    </row>
    <row r="21" spans="1:79" ht="14.25" customHeight="1">
      <c r="A21" s="204"/>
      <c r="B21" s="38">
        <f>'Dane wejściowe'!L89</f>
        <v>168.9</v>
      </c>
      <c r="C21" s="38">
        <f>'Dane wejściowe'!M89</f>
        <v>326.99</v>
      </c>
      <c r="D21" s="38">
        <f>'Dane wejściowe'!N89</f>
        <v>175.69</v>
      </c>
      <c r="E21" s="38">
        <f>'Dane wejściowe'!O89</f>
        <v>249.31</v>
      </c>
      <c r="F21" s="58">
        <f>SQRT((B21-D21)^2+(C21-E21)^2)</f>
        <v>77.976191879316602</v>
      </c>
      <c r="G21" s="58">
        <f>F21/$G$6</f>
        <v>9.3571430255179919</v>
      </c>
      <c r="H21" s="189"/>
      <c r="I21" s="201"/>
      <c r="J21" s="201"/>
      <c r="K21" s="10" t="s">
        <v>5</v>
      </c>
      <c r="L21" s="10">
        <f t="shared" ref="L21:N21" si="2">IF(L17&gt;0,10^(0.1*L20),0)</f>
        <v>0</v>
      </c>
      <c r="M21" s="10">
        <f t="shared" si="2"/>
        <v>0</v>
      </c>
      <c r="N21" s="10">
        <f t="shared" si="2"/>
        <v>2511886431.5095868</v>
      </c>
    </row>
    <row r="22" spans="1:79">
      <c r="H22" s="188">
        <f>10*LOG10(I22)</f>
        <v>67.673485204345354</v>
      </c>
      <c r="I22" s="199">
        <f>SUMPRODUCT(L22:N22,L24:N24)*$E$3/$E$7*J22</f>
        <v>5852595.6534603313</v>
      </c>
      <c r="J22" s="199">
        <f>SUM(L26:N26)</f>
        <v>2511886431.5095868</v>
      </c>
      <c r="K22" s="7" t="s">
        <v>51</v>
      </c>
      <c r="L22" s="7">
        <v>0</v>
      </c>
      <c r="M22" s="7">
        <v>0</v>
      </c>
      <c r="N22" s="7">
        <v>1</v>
      </c>
    </row>
    <row r="23" spans="1:79">
      <c r="H23" s="198"/>
      <c r="I23" s="200"/>
      <c r="J23" s="200"/>
      <c r="K23" s="6" t="s">
        <v>2</v>
      </c>
      <c r="L23" s="6" t="s">
        <v>48</v>
      </c>
      <c r="M23" s="6" t="s">
        <v>49</v>
      </c>
      <c r="N23" s="6" t="s">
        <v>50</v>
      </c>
    </row>
    <row r="24" spans="1:79" ht="14.25" customHeight="1">
      <c r="A24" s="202" t="s">
        <v>180</v>
      </c>
      <c r="B24" s="206" t="str">
        <f>"linia "&amp;RIGHT(A24,1)</f>
        <v>linia 4</v>
      </c>
      <c r="C24" s="207"/>
      <c r="D24" s="207"/>
      <c r="E24" s="208"/>
      <c r="H24" s="198"/>
      <c r="I24" s="200"/>
      <c r="J24" s="200"/>
      <c r="K24" s="6" t="s">
        <v>0</v>
      </c>
      <c r="L24" s="6">
        <v>5</v>
      </c>
      <c r="M24" s="6">
        <v>3</v>
      </c>
      <c r="N24" s="42">
        <f>G26</f>
        <v>3.9472268543877731</v>
      </c>
    </row>
    <row r="25" spans="1:79" ht="14.25" customHeight="1">
      <c r="A25" s="203"/>
      <c r="B25" s="101" t="s">
        <v>11</v>
      </c>
      <c r="C25" s="101" t="s">
        <v>12</v>
      </c>
      <c r="D25" s="101" t="s">
        <v>13</v>
      </c>
      <c r="E25" s="101" t="s">
        <v>14</v>
      </c>
      <c r="H25" s="198"/>
      <c r="I25" s="200"/>
      <c r="J25" s="200"/>
      <c r="K25" s="6" t="s">
        <v>1</v>
      </c>
      <c r="L25" s="6">
        <v>97</v>
      </c>
      <c r="M25" s="6">
        <v>94</v>
      </c>
      <c r="N25" s="6">
        <v>94</v>
      </c>
    </row>
    <row r="26" spans="1:79" ht="14.25" customHeight="1">
      <c r="A26" s="204"/>
      <c r="B26" s="38">
        <f>'Dane wejściowe'!P89</f>
        <v>175.69</v>
      </c>
      <c r="C26" s="38">
        <f>'Dane wejściowe'!Q89</f>
        <v>249.31</v>
      </c>
      <c r="D26" s="38">
        <f>'Dane wejściowe'!R89</f>
        <v>198.5</v>
      </c>
      <c r="E26" s="38">
        <f>'Dane wejściowe'!S89</f>
        <v>225.61</v>
      </c>
      <c r="F26" s="58">
        <f>SQRT((B26-D26)^2+(C26-E26)^2)</f>
        <v>32.893557119898112</v>
      </c>
      <c r="G26" s="58">
        <f>F26/$G$6</f>
        <v>3.9472268543877731</v>
      </c>
      <c r="H26" s="189"/>
      <c r="I26" s="201"/>
      <c r="J26" s="201"/>
      <c r="K26" s="10" t="s">
        <v>5</v>
      </c>
      <c r="L26" s="10">
        <f t="shared" ref="L26:N26" si="3">IF(L22&gt;0,10^(0.1*L25),0)</f>
        <v>0</v>
      </c>
      <c r="M26" s="10">
        <f t="shared" si="3"/>
        <v>0</v>
      </c>
      <c r="N26" s="10">
        <f t="shared" si="3"/>
        <v>2511886431.5095868</v>
      </c>
    </row>
    <row r="27" spans="1:79">
      <c r="H27" s="188">
        <f>10*LOG10(I27)</f>
        <v>74.10736223189015</v>
      </c>
      <c r="I27" s="199">
        <f>SUMPRODUCT(L27:N27,L29:N29)*$E$3/$E$7*J27</f>
        <v>25747568.556515787</v>
      </c>
      <c r="J27" s="199">
        <f>SUM(L31:N31)</f>
        <v>2511886431.5095868</v>
      </c>
      <c r="K27" s="7" t="s">
        <v>51</v>
      </c>
      <c r="L27" s="7">
        <v>0</v>
      </c>
      <c r="M27" s="7">
        <v>0</v>
      </c>
      <c r="N27" s="7">
        <v>1</v>
      </c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</row>
    <row r="28" spans="1:79">
      <c r="H28" s="198"/>
      <c r="I28" s="200"/>
      <c r="J28" s="200"/>
      <c r="K28" s="6" t="s">
        <v>2</v>
      </c>
      <c r="L28" s="6" t="s">
        <v>48</v>
      </c>
      <c r="M28" s="6" t="s">
        <v>49</v>
      </c>
      <c r="N28" s="6" t="s">
        <v>50</v>
      </c>
    </row>
    <row r="29" spans="1:79" ht="14.25" customHeight="1">
      <c r="A29" s="202" t="s">
        <v>181</v>
      </c>
      <c r="B29" s="205" t="str">
        <f>"linia "&amp;RIGHT(A29,1)</f>
        <v>linia 5</v>
      </c>
      <c r="C29" s="205"/>
      <c r="D29" s="205"/>
      <c r="E29" s="205"/>
      <c r="H29" s="198"/>
      <c r="I29" s="200"/>
      <c r="J29" s="200"/>
      <c r="K29" s="6" t="s">
        <v>0</v>
      </c>
      <c r="L29" s="6">
        <v>5</v>
      </c>
      <c r="M29" s="6">
        <v>3</v>
      </c>
      <c r="N29" s="42">
        <f>G31</f>
        <v>17.365199999999998</v>
      </c>
    </row>
    <row r="30" spans="1:79" ht="14.25" customHeight="1">
      <c r="A30" s="203"/>
      <c r="B30" s="101" t="s">
        <v>11</v>
      </c>
      <c r="C30" s="101" t="s">
        <v>12</v>
      </c>
      <c r="D30" s="101" t="s">
        <v>13</v>
      </c>
      <c r="E30" s="101" t="s">
        <v>14</v>
      </c>
      <c r="H30" s="198"/>
      <c r="I30" s="200"/>
      <c r="J30" s="200"/>
      <c r="K30" s="6" t="s">
        <v>1</v>
      </c>
      <c r="L30" s="6">
        <v>97</v>
      </c>
      <c r="M30" s="6">
        <v>94</v>
      </c>
      <c r="N30" s="6">
        <v>94</v>
      </c>
    </row>
    <row r="31" spans="1:79" ht="14.25" customHeight="1">
      <c r="A31" s="204"/>
      <c r="B31" s="38">
        <f>'Dane wejściowe'!T89</f>
        <v>198.5</v>
      </c>
      <c r="C31" s="38">
        <f>'Dane wejściowe'!U89</f>
        <v>225.61</v>
      </c>
      <c r="D31" s="38">
        <f>'Dane wejściowe'!V89</f>
        <v>198.5</v>
      </c>
      <c r="E31" s="38">
        <f>'Dane wejściowe'!W89</f>
        <v>80.900000000000006</v>
      </c>
      <c r="F31" s="58">
        <f>SQRT((B31-D31)^2+(C31-E31)^2)</f>
        <v>144.71</v>
      </c>
      <c r="G31" s="58">
        <f>F31/$G$6</f>
        <v>17.365199999999998</v>
      </c>
      <c r="H31" s="189"/>
      <c r="I31" s="201"/>
      <c r="J31" s="201"/>
      <c r="K31" s="10" t="s">
        <v>5</v>
      </c>
      <c r="L31" s="10">
        <f t="shared" ref="L31:N31" si="4">IF(L27&gt;0,10^(0.1*L30),0)</f>
        <v>0</v>
      </c>
      <c r="M31" s="10">
        <f t="shared" si="4"/>
        <v>0</v>
      </c>
      <c r="N31" s="10">
        <f t="shared" si="4"/>
        <v>2511886431.5095868</v>
      </c>
    </row>
    <row r="32" spans="1:79">
      <c r="H32" s="188">
        <f>10*LOG10(I32)</f>
        <v>69.414737259057887</v>
      </c>
      <c r="I32" s="199">
        <f>SUMPRODUCT(L32:N32,L34:N34)*$E$3/$E$7*J32</f>
        <v>8739241.2003474906</v>
      </c>
      <c r="J32" s="199">
        <f>SUM(L36:N36)</f>
        <v>2511886431.5095868</v>
      </c>
      <c r="K32" s="7" t="s">
        <v>51</v>
      </c>
      <c r="L32" s="7">
        <v>0</v>
      </c>
      <c r="M32" s="7">
        <v>0</v>
      </c>
      <c r="N32" s="7">
        <v>1</v>
      </c>
    </row>
    <row r="33" spans="1:14">
      <c r="H33" s="198"/>
      <c r="I33" s="200"/>
      <c r="J33" s="200"/>
      <c r="K33" s="6" t="s">
        <v>2</v>
      </c>
      <c r="L33" s="6" t="s">
        <v>48</v>
      </c>
      <c r="M33" s="6" t="s">
        <v>49</v>
      </c>
      <c r="N33" s="6" t="s">
        <v>50</v>
      </c>
    </row>
    <row r="34" spans="1:14" ht="14.25" customHeight="1">
      <c r="A34" s="202" t="s">
        <v>182</v>
      </c>
      <c r="B34" s="206" t="str">
        <f>"linia "&amp;RIGHT(A34,1)</f>
        <v>linia 6</v>
      </c>
      <c r="C34" s="207"/>
      <c r="D34" s="207"/>
      <c r="E34" s="208"/>
      <c r="H34" s="198"/>
      <c r="I34" s="200"/>
      <c r="J34" s="200"/>
      <c r="K34" s="6" t="s">
        <v>0</v>
      </c>
      <c r="L34" s="6">
        <v>5</v>
      </c>
      <c r="M34" s="6">
        <v>3</v>
      </c>
      <c r="N34" s="42">
        <f>G36</f>
        <v>5.8940971827753241</v>
      </c>
    </row>
    <row r="35" spans="1:14" ht="14.25" customHeight="1">
      <c r="A35" s="203"/>
      <c r="B35" s="101" t="s">
        <v>11</v>
      </c>
      <c r="C35" s="101" t="s">
        <v>12</v>
      </c>
      <c r="D35" s="101" t="s">
        <v>13</v>
      </c>
      <c r="E35" s="101" t="s">
        <v>14</v>
      </c>
      <c r="H35" s="198"/>
      <c r="I35" s="200"/>
      <c r="J35" s="200"/>
      <c r="K35" s="6" t="s">
        <v>1</v>
      </c>
      <c r="L35" s="6">
        <v>97</v>
      </c>
      <c r="M35" s="6">
        <v>94</v>
      </c>
      <c r="N35" s="6">
        <v>94</v>
      </c>
    </row>
    <row r="36" spans="1:14" ht="14.25" customHeight="1">
      <c r="A36" s="204"/>
      <c r="B36" s="38">
        <f>'Dane wejściowe'!X89</f>
        <v>198.5</v>
      </c>
      <c r="C36" s="38">
        <f>'Dane wejściowe'!Y89</f>
        <v>80.900000000000006</v>
      </c>
      <c r="D36" s="38">
        <f>'Dane wejściowe'!Z89</f>
        <v>150.16999999999999</v>
      </c>
      <c r="E36" s="38">
        <f>'Dane wejściowe'!AA89</f>
        <v>72.14</v>
      </c>
      <c r="F36" s="58">
        <f>SQRT((B36-D36)^2+(C36-E36)^2)</f>
        <v>49.117476523127706</v>
      </c>
      <c r="G36" s="58">
        <f>F36/$G$6</f>
        <v>5.8940971827753241</v>
      </c>
      <c r="H36" s="189"/>
      <c r="I36" s="201"/>
      <c r="J36" s="201"/>
      <c r="K36" s="10" t="s">
        <v>5</v>
      </c>
      <c r="L36" s="10">
        <f t="shared" ref="L36:N36" si="5">IF(L32&gt;0,10^(0.1*L35),0)</f>
        <v>0</v>
      </c>
      <c r="M36" s="10">
        <f t="shared" si="5"/>
        <v>0</v>
      </c>
      <c r="N36" s="10">
        <f t="shared" si="5"/>
        <v>2511886431.5095868</v>
      </c>
    </row>
    <row r="37" spans="1:14">
      <c r="H37" s="188">
        <f>10*LOG10(I37)</f>
        <v>70.947210995140281</v>
      </c>
      <c r="I37" s="199">
        <f>SUMPRODUCT(L37:N37,L39:N39)*$E$3/$E$7*J37</f>
        <v>12437156.508882368</v>
      </c>
      <c r="J37" s="199">
        <f>SUM(L41:N41)</f>
        <v>5023772863.0191736</v>
      </c>
      <c r="K37" s="7" t="s">
        <v>51</v>
      </c>
      <c r="L37" s="7">
        <v>0</v>
      </c>
      <c r="M37" s="7">
        <v>1</v>
      </c>
      <c r="N37" s="7">
        <v>1</v>
      </c>
    </row>
    <row r="38" spans="1:14">
      <c r="H38" s="198"/>
      <c r="I38" s="200"/>
      <c r="J38" s="200"/>
      <c r="K38" s="6" t="s">
        <v>2</v>
      </c>
      <c r="L38" s="6" t="s">
        <v>48</v>
      </c>
      <c r="M38" s="6" t="s">
        <v>49</v>
      </c>
      <c r="N38" s="6" t="s">
        <v>50</v>
      </c>
    </row>
    <row r="39" spans="1:14" ht="14.25" customHeight="1">
      <c r="A39" s="202" t="s">
        <v>183</v>
      </c>
      <c r="B39" s="206" t="str">
        <f>"linia "&amp;RIGHT(A39,1)</f>
        <v>linia 7</v>
      </c>
      <c r="C39" s="207"/>
      <c r="D39" s="207"/>
      <c r="E39" s="208"/>
      <c r="H39" s="198"/>
      <c r="I39" s="200"/>
      <c r="J39" s="200"/>
      <c r="K39" s="6" t="s">
        <v>0</v>
      </c>
      <c r="L39" s="6">
        <v>5</v>
      </c>
      <c r="M39" s="6">
        <v>3</v>
      </c>
      <c r="N39" s="42">
        <f>G41</f>
        <v>1.1940602999848875</v>
      </c>
    </row>
    <row r="40" spans="1:14" ht="14.25" customHeight="1">
      <c r="A40" s="203"/>
      <c r="B40" s="101" t="s">
        <v>11</v>
      </c>
      <c r="C40" s="101" t="s">
        <v>12</v>
      </c>
      <c r="D40" s="101" t="s">
        <v>13</v>
      </c>
      <c r="E40" s="101" t="s">
        <v>14</v>
      </c>
      <c r="H40" s="198"/>
      <c r="I40" s="200"/>
      <c r="J40" s="200"/>
      <c r="K40" s="6" t="s">
        <v>1</v>
      </c>
      <c r="L40" s="6">
        <v>97</v>
      </c>
      <c r="M40" s="6">
        <v>94</v>
      </c>
      <c r="N40" s="6">
        <v>94</v>
      </c>
    </row>
    <row r="41" spans="1:14" ht="14.25" customHeight="1">
      <c r="A41" s="204"/>
      <c r="B41" s="38">
        <f>'Dane wejściowe'!AB89</f>
        <v>150.16999999999999</v>
      </c>
      <c r="C41" s="38">
        <f>'Dane wejściowe'!AC89</f>
        <v>72.14</v>
      </c>
      <c r="D41" s="38">
        <f>'Dane wejściowe'!AD89</f>
        <v>151.94999999999999</v>
      </c>
      <c r="E41" s="38">
        <f>'Dane wejściowe'!AE89</f>
        <v>62.35</v>
      </c>
      <c r="F41" s="58">
        <f>SQRT((B41-D41)^2+(C41-E41)^2)</f>
        <v>9.9505024998740641</v>
      </c>
      <c r="G41" s="58">
        <f>F41/$G$6</f>
        <v>1.1940602999848875</v>
      </c>
      <c r="H41" s="189"/>
      <c r="I41" s="201"/>
      <c r="J41" s="201"/>
      <c r="K41" s="10" t="s">
        <v>5</v>
      </c>
      <c r="L41" s="10">
        <f t="shared" ref="L41:N41" si="6">IF(L37&gt;0,10^(0.1*L40),0)</f>
        <v>0</v>
      </c>
      <c r="M41" s="10">
        <f t="shared" si="6"/>
        <v>2511886431.5095868</v>
      </c>
      <c r="N41" s="10">
        <f t="shared" si="6"/>
        <v>2511886431.5095868</v>
      </c>
    </row>
    <row r="42" spans="1:14">
      <c r="H42" s="188">
        <f>10*LOG10(I42)</f>
        <v>74.22281571548838</v>
      </c>
      <c r="I42" s="199">
        <f>SUMPRODUCT(L42:N42,L44:N44)*$E$3/$E$7*J42</f>
        <v>26441224.98577689</v>
      </c>
      <c r="J42" s="199">
        <f>SUM(L46:N46)</f>
        <v>7523758767.7823257</v>
      </c>
      <c r="K42" s="7" t="s">
        <v>51</v>
      </c>
      <c r="L42" s="7">
        <v>1</v>
      </c>
      <c r="M42" s="7">
        <v>0</v>
      </c>
      <c r="N42" s="8">
        <v>1</v>
      </c>
    </row>
    <row r="43" spans="1:14" ht="15">
      <c r="A43" s="12" t="s">
        <v>56</v>
      </c>
      <c r="H43" s="198"/>
      <c r="I43" s="200"/>
      <c r="J43" s="200"/>
      <c r="K43" s="6" t="s">
        <v>2</v>
      </c>
      <c r="L43" s="6" t="s">
        <v>48</v>
      </c>
      <c r="M43" s="6" t="s">
        <v>49</v>
      </c>
      <c r="N43" s="6" t="s">
        <v>50</v>
      </c>
    </row>
    <row r="44" spans="1:14" ht="14.25" customHeight="1">
      <c r="A44" s="202" t="s">
        <v>184</v>
      </c>
      <c r="B44" s="205" t="str">
        <f>"linia "&amp;RIGHT(A44,1)</f>
        <v>linia 1</v>
      </c>
      <c r="C44" s="205"/>
      <c r="D44" s="205"/>
      <c r="E44" s="205"/>
      <c r="H44" s="198"/>
      <c r="I44" s="200"/>
      <c r="J44" s="200"/>
      <c r="K44" s="6" t="s">
        <v>0</v>
      </c>
      <c r="L44" s="6">
        <v>5</v>
      </c>
      <c r="M44" s="6">
        <v>3</v>
      </c>
      <c r="N44" s="42">
        <f>G46</f>
        <v>0.95374562646441496</v>
      </c>
    </row>
    <row r="45" spans="1:14" ht="14.25" customHeight="1">
      <c r="A45" s="203"/>
      <c r="B45" s="101" t="s">
        <v>11</v>
      </c>
      <c r="C45" s="101" t="s">
        <v>12</v>
      </c>
      <c r="D45" s="101" t="s">
        <v>13</v>
      </c>
      <c r="E45" s="101" t="s">
        <v>14</v>
      </c>
      <c r="H45" s="198"/>
      <c r="I45" s="200"/>
      <c r="J45" s="200"/>
      <c r="K45" s="6" t="s">
        <v>1</v>
      </c>
      <c r="L45" s="6">
        <v>97</v>
      </c>
      <c r="M45" s="6">
        <v>94</v>
      </c>
      <c r="N45" s="6">
        <v>94</v>
      </c>
    </row>
    <row r="46" spans="1:14" ht="14.25" customHeight="1">
      <c r="A46" s="204"/>
      <c r="B46" s="38">
        <f>'Dane wejściowe'!D91</f>
        <v>151.94999999999999</v>
      </c>
      <c r="C46" s="38">
        <f>'Dane wejściowe'!E91</f>
        <v>62.35</v>
      </c>
      <c r="D46" s="38">
        <f>'Dane wejściowe'!F91</f>
        <v>150.53</v>
      </c>
      <c r="E46" s="38">
        <f>'Dane wejściowe'!G91</f>
        <v>70.17</v>
      </c>
      <c r="F46" s="58">
        <f>SQRT((B46-D46)^2+(C46-E46)^2)</f>
        <v>7.947880220536792</v>
      </c>
      <c r="G46" s="58">
        <f>F46/$G$6</f>
        <v>0.95374562646441496</v>
      </c>
      <c r="H46" s="189"/>
      <c r="I46" s="201"/>
      <c r="J46" s="201"/>
      <c r="K46" s="10" t="s">
        <v>5</v>
      </c>
      <c r="L46" s="10">
        <f t="shared" ref="L46:N46" si="7">IF(L42&gt;0,10^(0.1*L45),0)</f>
        <v>5011872336.2727394</v>
      </c>
      <c r="M46" s="10">
        <f t="shared" si="7"/>
        <v>0</v>
      </c>
      <c r="N46" s="10">
        <f t="shared" si="7"/>
        <v>2511886431.5095868</v>
      </c>
    </row>
    <row r="47" spans="1:14">
      <c r="H47" s="188">
        <f>10*LOG10(I47)</f>
        <v>69.645737921082954</v>
      </c>
      <c r="I47" s="199">
        <f>SUMPRODUCT(L47:N47,L49:N49)*$E$3/$E$7*J47</f>
        <v>9216664.7818683535</v>
      </c>
      <c r="J47" s="199">
        <f>SUM(L51:N51)</f>
        <v>2511886431.5095868</v>
      </c>
      <c r="K47" s="7" t="s">
        <v>51</v>
      </c>
      <c r="L47" s="7">
        <v>0</v>
      </c>
      <c r="M47" s="7">
        <v>0</v>
      </c>
      <c r="N47" s="8">
        <v>1</v>
      </c>
    </row>
    <row r="48" spans="1:14">
      <c r="H48" s="198"/>
      <c r="I48" s="200"/>
      <c r="J48" s="200"/>
      <c r="K48" s="6" t="s">
        <v>2</v>
      </c>
      <c r="L48" s="6" t="s">
        <v>48</v>
      </c>
      <c r="M48" s="6" t="s">
        <v>49</v>
      </c>
      <c r="N48" s="6" t="s">
        <v>50</v>
      </c>
    </row>
    <row r="49" spans="1:14" ht="14.25" customHeight="1">
      <c r="A49" s="202" t="s">
        <v>185</v>
      </c>
      <c r="B49" s="205" t="str">
        <f>"linia "&amp;RIGHT(A49,1)</f>
        <v>linia 2</v>
      </c>
      <c r="C49" s="205"/>
      <c r="D49" s="205"/>
      <c r="E49" s="205"/>
      <c r="H49" s="198"/>
      <c r="I49" s="200"/>
      <c r="J49" s="200"/>
      <c r="K49" s="6" t="s">
        <v>0</v>
      </c>
      <c r="L49" s="6">
        <v>5</v>
      </c>
      <c r="M49" s="6">
        <v>3</v>
      </c>
      <c r="N49" s="42">
        <f>G51</f>
        <v>6.2160909259759052</v>
      </c>
    </row>
    <row r="50" spans="1:14" ht="14.25" customHeight="1">
      <c r="A50" s="203"/>
      <c r="B50" s="101" t="s">
        <v>11</v>
      </c>
      <c r="C50" s="101" t="s">
        <v>12</v>
      </c>
      <c r="D50" s="101" t="s">
        <v>13</v>
      </c>
      <c r="E50" s="101" t="s">
        <v>14</v>
      </c>
      <c r="H50" s="198"/>
      <c r="I50" s="200"/>
      <c r="J50" s="200"/>
      <c r="K50" s="6" t="s">
        <v>1</v>
      </c>
      <c r="L50" s="6">
        <v>97</v>
      </c>
      <c r="M50" s="6">
        <v>94</v>
      </c>
      <c r="N50" s="6">
        <v>94</v>
      </c>
    </row>
    <row r="51" spans="1:14" ht="14.25" customHeight="1">
      <c r="A51" s="204"/>
      <c r="B51" s="38">
        <f>'Dane wejściowe'!H91</f>
        <v>150.53</v>
      </c>
      <c r="C51" s="38">
        <f>'Dane wejściowe'!I91</f>
        <v>70.17</v>
      </c>
      <c r="D51" s="38">
        <f>'Dane wejściowe'!J91</f>
        <v>201.5</v>
      </c>
      <c r="E51" s="38">
        <f>'Dane wejściowe'!K91</f>
        <v>79.41</v>
      </c>
      <c r="F51" s="58">
        <f>SQRT((B51-D51)^2+(C51-E51)^2)</f>
        <v>51.800757716465881</v>
      </c>
      <c r="G51" s="58">
        <f>F51/$G$6</f>
        <v>6.2160909259759052</v>
      </c>
      <c r="H51" s="189"/>
      <c r="I51" s="201"/>
      <c r="J51" s="201"/>
      <c r="K51" s="10" t="s">
        <v>5</v>
      </c>
      <c r="L51" s="10">
        <f t="shared" ref="L51:N51" si="8">IF(L47&gt;0,10^(0.1*L50),0)</f>
        <v>0</v>
      </c>
      <c r="M51" s="10">
        <f t="shared" si="8"/>
        <v>0</v>
      </c>
      <c r="N51" s="10">
        <f t="shared" si="8"/>
        <v>2511886431.5095868</v>
      </c>
    </row>
    <row r="52" spans="1:14">
      <c r="H52" s="188">
        <f>10*LOG10(I52)</f>
        <v>74.187646258593588</v>
      </c>
      <c r="I52" s="199">
        <f>SUMPRODUCT(L52:N52,L54:N54)*$E$3/$E$7*J52</f>
        <v>26227966.836541995</v>
      </c>
      <c r="J52" s="199">
        <f>SUM(L56:N56)</f>
        <v>2511886431.5095868</v>
      </c>
      <c r="K52" s="7" t="s">
        <v>51</v>
      </c>
      <c r="L52" s="7">
        <v>0</v>
      </c>
      <c r="M52" s="7">
        <v>0</v>
      </c>
      <c r="N52" s="8">
        <v>1</v>
      </c>
    </row>
    <row r="53" spans="1:14">
      <c r="H53" s="198"/>
      <c r="I53" s="200"/>
      <c r="J53" s="200"/>
      <c r="K53" s="6" t="s">
        <v>2</v>
      </c>
      <c r="L53" s="6" t="s">
        <v>48</v>
      </c>
      <c r="M53" s="6" t="s">
        <v>49</v>
      </c>
      <c r="N53" s="6" t="s">
        <v>50</v>
      </c>
    </row>
    <row r="54" spans="1:14" ht="14.25" customHeight="1">
      <c r="A54" s="202" t="s">
        <v>186</v>
      </c>
      <c r="B54" s="205" t="str">
        <f>"linia "&amp;RIGHT(A54,1)</f>
        <v>linia 3</v>
      </c>
      <c r="C54" s="205"/>
      <c r="D54" s="205"/>
      <c r="E54" s="205"/>
      <c r="H54" s="198"/>
      <c r="I54" s="200"/>
      <c r="J54" s="200"/>
      <c r="K54" s="6" t="s">
        <v>0</v>
      </c>
      <c r="L54" s="6">
        <v>5</v>
      </c>
      <c r="M54" s="6">
        <v>3</v>
      </c>
      <c r="N54" s="42">
        <f>G56</f>
        <v>17.6892</v>
      </c>
    </row>
    <row r="55" spans="1:14" ht="14.25" customHeight="1">
      <c r="A55" s="203"/>
      <c r="B55" s="101" t="s">
        <v>11</v>
      </c>
      <c r="C55" s="101" t="s">
        <v>12</v>
      </c>
      <c r="D55" s="101" t="s">
        <v>13</v>
      </c>
      <c r="E55" s="101" t="s">
        <v>14</v>
      </c>
      <c r="H55" s="198"/>
      <c r="I55" s="200"/>
      <c r="J55" s="200"/>
      <c r="K55" s="6" t="s">
        <v>1</v>
      </c>
      <c r="L55" s="6">
        <v>97</v>
      </c>
      <c r="M55" s="6">
        <v>94</v>
      </c>
      <c r="N55" s="6">
        <v>94</v>
      </c>
    </row>
    <row r="56" spans="1:14" ht="14.25" customHeight="1">
      <c r="A56" s="204"/>
      <c r="B56" s="38">
        <f>'Dane wejściowe'!L91</f>
        <v>201.5</v>
      </c>
      <c r="C56" s="38">
        <f>'Dane wejściowe'!M91</f>
        <v>79.41</v>
      </c>
      <c r="D56" s="38">
        <f>'Dane wejściowe'!N91</f>
        <v>201.5</v>
      </c>
      <c r="E56" s="38">
        <f>'Dane wejściowe'!O91</f>
        <v>226.82</v>
      </c>
      <c r="F56" s="58">
        <f>SQRT((B56-D56)^2+(C56-E56)^2)</f>
        <v>147.41</v>
      </c>
      <c r="G56" s="58">
        <f>F56/$G$6</f>
        <v>17.6892</v>
      </c>
      <c r="H56" s="189"/>
      <c r="I56" s="201"/>
      <c r="J56" s="201"/>
      <c r="K56" s="10" t="s">
        <v>5</v>
      </c>
      <c r="L56" s="10">
        <f t="shared" ref="L56:N56" si="9">IF(L52&gt;0,10^(0.1*L55),0)</f>
        <v>0</v>
      </c>
      <c r="M56" s="10">
        <f t="shared" si="9"/>
        <v>0</v>
      </c>
      <c r="N56" s="10">
        <f t="shared" si="9"/>
        <v>2511886431.5095868</v>
      </c>
    </row>
    <row r="57" spans="1:14">
      <c r="H57" s="188">
        <f>10*LOG10(I57)</f>
        <v>67.708811305812574</v>
      </c>
      <c r="I57" s="199">
        <f>SUMPRODUCT(L57:N57,L59:N59)*$E$3/$E$7*J57</f>
        <v>5900395.6013893969</v>
      </c>
      <c r="J57" s="199">
        <f>SUM(L61:N61)</f>
        <v>2511886431.5095868</v>
      </c>
      <c r="K57" s="7" t="s">
        <v>51</v>
      </c>
      <c r="L57" s="7">
        <v>0</v>
      </c>
      <c r="M57" s="7">
        <v>0</v>
      </c>
      <c r="N57" s="8">
        <v>1</v>
      </c>
    </row>
    <row r="58" spans="1:14">
      <c r="H58" s="198"/>
      <c r="I58" s="200"/>
      <c r="J58" s="200"/>
      <c r="K58" s="6" t="s">
        <v>2</v>
      </c>
      <c r="L58" s="6" t="s">
        <v>48</v>
      </c>
      <c r="M58" s="6" t="s">
        <v>49</v>
      </c>
      <c r="N58" s="6" t="s">
        <v>50</v>
      </c>
    </row>
    <row r="59" spans="1:14" ht="14.25" customHeight="1">
      <c r="A59" s="202" t="s">
        <v>187</v>
      </c>
      <c r="B59" s="205" t="str">
        <f>"linia "&amp;RIGHT(A59,1)</f>
        <v>linia 4</v>
      </c>
      <c r="C59" s="205"/>
      <c r="D59" s="205"/>
      <c r="E59" s="205"/>
      <c r="H59" s="198"/>
      <c r="I59" s="200"/>
      <c r="J59" s="200"/>
      <c r="K59" s="6" t="s">
        <v>0</v>
      </c>
      <c r="L59" s="6">
        <v>5</v>
      </c>
      <c r="M59" s="6">
        <v>3</v>
      </c>
      <c r="N59" s="42">
        <f>G61</f>
        <v>3.979465069579077</v>
      </c>
    </row>
    <row r="60" spans="1:14" ht="14.25" customHeight="1">
      <c r="A60" s="203"/>
      <c r="B60" s="101" t="s">
        <v>11</v>
      </c>
      <c r="C60" s="101" t="s">
        <v>12</v>
      </c>
      <c r="D60" s="101" t="s">
        <v>13</v>
      </c>
      <c r="E60" s="101" t="s">
        <v>14</v>
      </c>
      <c r="H60" s="198"/>
      <c r="I60" s="200"/>
      <c r="J60" s="200"/>
      <c r="K60" s="6" t="s">
        <v>1</v>
      </c>
      <c r="L60" s="6">
        <v>97</v>
      </c>
      <c r="M60" s="6">
        <v>94</v>
      </c>
      <c r="N60" s="6">
        <v>94</v>
      </c>
    </row>
    <row r="61" spans="1:14" ht="14.25" customHeight="1">
      <c r="A61" s="204"/>
      <c r="B61" s="38">
        <f>'Dane wejściowe'!P91</f>
        <v>201.5</v>
      </c>
      <c r="C61" s="38">
        <f>'Dane wejściowe'!Q91</f>
        <v>226.82</v>
      </c>
      <c r="D61" s="38">
        <f>'Dane wejściowe'!R91</f>
        <v>178.5</v>
      </c>
      <c r="E61" s="38">
        <f>'Dane wejściowe'!S91</f>
        <v>250.71</v>
      </c>
      <c r="F61" s="58">
        <f>SQRT((B61-D61)^2+(C61-E61)^2)</f>
        <v>33.162208913158977</v>
      </c>
      <c r="G61" s="58">
        <f>F61/$G$6</f>
        <v>3.979465069579077</v>
      </c>
      <c r="H61" s="189"/>
      <c r="I61" s="201"/>
      <c r="J61" s="201"/>
      <c r="K61" s="10" t="s">
        <v>5</v>
      </c>
      <c r="L61" s="10">
        <f t="shared" ref="L61:N61" si="10">IF(L57&gt;0,10^(0.1*L60),0)</f>
        <v>0</v>
      </c>
      <c r="M61" s="10">
        <f t="shared" si="10"/>
        <v>0</v>
      </c>
      <c r="N61" s="10">
        <f t="shared" si="10"/>
        <v>2511886431.5095868</v>
      </c>
    </row>
    <row r="62" spans="1:14">
      <c r="H62" s="188">
        <f>10*LOG10(I62)</f>
        <v>71.160059546772615</v>
      </c>
      <c r="I62" s="199">
        <f>SUMPRODUCT(L62:N62,L64:N64)*$E$3/$E$7*J62</f>
        <v>13061887.973610258</v>
      </c>
      <c r="J62" s="199">
        <f>SUM(L66:N66)</f>
        <v>2511886431.5095868</v>
      </c>
      <c r="K62" s="7" t="s">
        <v>51</v>
      </c>
      <c r="L62" s="7">
        <v>0</v>
      </c>
      <c r="M62" s="7">
        <v>0</v>
      </c>
      <c r="N62" s="8">
        <v>1</v>
      </c>
    </row>
    <row r="63" spans="1:14">
      <c r="H63" s="198"/>
      <c r="I63" s="200"/>
      <c r="J63" s="200"/>
      <c r="K63" s="6" t="s">
        <v>2</v>
      </c>
      <c r="L63" s="6" t="s">
        <v>48</v>
      </c>
      <c r="M63" s="6" t="s">
        <v>49</v>
      </c>
      <c r="N63" s="6" t="s">
        <v>50</v>
      </c>
    </row>
    <row r="64" spans="1:14" ht="14.25" customHeight="1">
      <c r="A64" s="202" t="s">
        <v>188</v>
      </c>
      <c r="B64" s="205" t="str">
        <f>"linia "&amp;RIGHT(A64,1)</f>
        <v>linia 5</v>
      </c>
      <c r="C64" s="205"/>
      <c r="D64" s="205"/>
      <c r="E64" s="205"/>
      <c r="H64" s="198"/>
      <c r="I64" s="200"/>
      <c r="J64" s="200"/>
      <c r="K64" s="6" t="s">
        <v>0</v>
      </c>
      <c r="L64" s="6">
        <v>5</v>
      </c>
      <c r="M64" s="6">
        <v>3</v>
      </c>
      <c r="N64" s="42">
        <f>G66</f>
        <v>8.8094647283475727</v>
      </c>
    </row>
    <row r="65" spans="1:14" ht="14.25" customHeight="1">
      <c r="A65" s="203"/>
      <c r="B65" s="101" t="s">
        <v>11</v>
      </c>
      <c r="C65" s="101" t="s">
        <v>12</v>
      </c>
      <c r="D65" s="101" t="s">
        <v>13</v>
      </c>
      <c r="E65" s="101" t="s">
        <v>14</v>
      </c>
      <c r="H65" s="198"/>
      <c r="I65" s="200"/>
      <c r="J65" s="200"/>
      <c r="K65" s="6" t="s">
        <v>1</v>
      </c>
      <c r="L65" s="6">
        <v>97</v>
      </c>
      <c r="M65" s="6">
        <v>94</v>
      </c>
      <c r="N65" s="6">
        <v>94</v>
      </c>
    </row>
    <row r="66" spans="1:14" ht="14.25" customHeight="1">
      <c r="A66" s="204"/>
      <c r="B66" s="38">
        <f>'Dane wejściowe'!T91</f>
        <v>178.5</v>
      </c>
      <c r="C66" s="38">
        <f>'Dane wejściowe'!U91</f>
        <v>250.71</v>
      </c>
      <c r="D66" s="38">
        <f>'Dane wejściowe'!V91</f>
        <v>172.42</v>
      </c>
      <c r="E66" s="38">
        <f>'Dane wejściowe'!W91</f>
        <v>323.87</v>
      </c>
      <c r="F66" s="58">
        <f>SQRT((B66-D66)^2+(C66-E66)^2)</f>
        <v>73.412206069563112</v>
      </c>
      <c r="G66" s="58">
        <f>F66/$G$6</f>
        <v>8.8094647283475727</v>
      </c>
      <c r="H66" s="189"/>
      <c r="I66" s="201"/>
      <c r="J66" s="201"/>
      <c r="K66" s="10" t="s">
        <v>5</v>
      </c>
      <c r="L66" s="10">
        <f t="shared" ref="L66:N66" si="11">IF(L62&gt;0,10^(0.1*L65),0)</f>
        <v>0</v>
      </c>
      <c r="M66" s="10">
        <f t="shared" si="11"/>
        <v>0</v>
      </c>
      <c r="N66" s="10">
        <f t="shared" si="11"/>
        <v>2511886431.5095868</v>
      </c>
    </row>
    <row r="67" spans="1:14">
      <c r="H67" s="188">
        <f>10*LOG10(I67)</f>
        <v>76.633093334547894</v>
      </c>
      <c r="I67" s="199">
        <f>SUMPRODUCT(L67:N67,L69:N69)*$E$3/$E$7*J67</f>
        <v>46058451.574422054</v>
      </c>
      <c r="J67" s="199">
        <f>SUM(L71:N71)</f>
        <v>2511886431.5095868</v>
      </c>
      <c r="K67" s="7" t="s">
        <v>51</v>
      </c>
      <c r="L67" s="7">
        <v>0</v>
      </c>
      <c r="M67" s="7">
        <v>0</v>
      </c>
      <c r="N67" s="8">
        <v>1</v>
      </c>
    </row>
    <row r="68" spans="1:14">
      <c r="H68" s="198"/>
      <c r="I68" s="200"/>
      <c r="J68" s="200"/>
      <c r="K68" s="6" t="s">
        <v>2</v>
      </c>
      <c r="L68" s="6" t="s">
        <v>48</v>
      </c>
      <c r="M68" s="6" t="s">
        <v>49</v>
      </c>
      <c r="N68" s="6" t="s">
        <v>50</v>
      </c>
    </row>
    <row r="69" spans="1:14" ht="14.25" customHeight="1">
      <c r="A69" s="202" t="s">
        <v>189</v>
      </c>
      <c r="B69" s="205" t="str">
        <f>"linia "&amp;RIGHT(A69,1)</f>
        <v>linia 6</v>
      </c>
      <c r="C69" s="205"/>
      <c r="D69" s="205"/>
      <c r="E69" s="205"/>
      <c r="H69" s="198"/>
      <c r="I69" s="200"/>
      <c r="J69" s="200"/>
      <c r="K69" s="6" t="s">
        <v>0</v>
      </c>
      <c r="L69" s="6">
        <v>5</v>
      </c>
      <c r="M69" s="6">
        <v>3</v>
      </c>
      <c r="N69" s="42">
        <f>G71</f>
        <v>31.063679722788791</v>
      </c>
    </row>
    <row r="70" spans="1:14" ht="14.25" customHeight="1">
      <c r="A70" s="203"/>
      <c r="B70" s="101" t="s">
        <v>11</v>
      </c>
      <c r="C70" s="101" t="s">
        <v>12</v>
      </c>
      <c r="D70" s="101" t="s">
        <v>13</v>
      </c>
      <c r="E70" s="101" t="s">
        <v>14</v>
      </c>
      <c r="H70" s="198"/>
      <c r="I70" s="200"/>
      <c r="J70" s="200"/>
      <c r="K70" s="6" t="s">
        <v>1</v>
      </c>
      <c r="L70" s="6">
        <v>97</v>
      </c>
      <c r="M70" s="6">
        <v>94</v>
      </c>
      <c r="N70" s="6">
        <v>94</v>
      </c>
    </row>
    <row r="71" spans="1:14" ht="14.25" customHeight="1">
      <c r="A71" s="204"/>
      <c r="B71" s="38">
        <f>'Dane wejściowe'!X91</f>
        <v>172.42</v>
      </c>
      <c r="C71" s="38">
        <f>'Dane wejściowe'!Y91</f>
        <v>323.87</v>
      </c>
      <c r="D71" s="38">
        <f>'Dane wejściowe'!Z91</f>
        <v>431.09</v>
      </c>
      <c r="E71" s="38">
        <f>'Dane wejściowe'!AA91</f>
        <v>333.89</v>
      </c>
      <c r="F71" s="58">
        <f>SQRT((B71-D71)^2+(C71-E71)^2)</f>
        <v>258.86399768990663</v>
      </c>
      <c r="G71" s="58">
        <f>F71/$G$6</f>
        <v>31.063679722788791</v>
      </c>
      <c r="H71" s="189"/>
      <c r="I71" s="201"/>
      <c r="J71" s="201"/>
      <c r="K71" s="10" t="s">
        <v>5</v>
      </c>
      <c r="L71" s="10">
        <f t="shared" ref="L71:N71" si="12">IF(L67&gt;0,10^(0.1*L70),0)</f>
        <v>0</v>
      </c>
      <c r="M71" s="10">
        <f t="shared" si="12"/>
        <v>0</v>
      </c>
      <c r="N71" s="10">
        <f t="shared" si="12"/>
        <v>2511886431.5095868</v>
      </c>
    </row>
    <row r="72" spans="1:14">
      <c r="H72" s="188">
        <f>10*LOG10(I72)</f>
        <v>74.214404958942254</v>
      </c>
      <c r="I72" s="199">
        <f>SUMPRODUCT(L72:N72,L74:N74)*$E$3/$E$7*J72</f>
        <v>26390067.186620668</v>
      </c>
      <c r="J72" s="199">
        <f>SUM(L76:N76)</f>
        <v>2511886431.5095868</v>
      </c>
      <c r="K72" s="7" t="s">
        <v>51</v>
      </c>
      <c r="L72" s="7">
        <v>0</v>
      </c>
      <c r="M72" s="7">
        <v>0</v>
      </c>
      <c r="N72" s="8">
        <v>1</v>
      </c>
    </row>
    <row r="73" spans="1:14">
      <c r="H73" s="198"/>
      <c r="I73" s="200"/>
      <c r="J73" s="200"/>
      <c r="K73" s="6" t="s">
        <v>2</v>
      </c>
      <c r="L73" s="6" t="s">
        <v>48</v>
      </c>
      <c r="M73" s="6" t="s">
        <v>49</v>
      </c>
      <c r="N73" s="6" t="s">
        <v>50</v>
      </c>
    </row>
    <row r="74" spans="1:14" ht="14.25" customHeight="1">
      <c r="A74" s="202" t="s">
        <v>190</v>
      </c>
      <c r="B74" s="205" t="str">
        <f>"linia "&amp;RIGHT(A74,1)</f>
        <v>linia 7</v>
      </c>
      <c r="C74" s="205"/>
      <c r="D74" s="205"/>
      <c r="E74" s="205"/>
      <c r="H74" s="198"/>
      <c r="I74" s="200"/>
      <c r="J74" s="200"/>
      <c r="K74" s="6" t="s">
        <v>0</v>
      </c>
      <c r="L74" s="6">
        <v>5</v>
      </c>
      <c r="M74" s="6">
        <v>3</v>
      </c>
      <c r="N74" s="42">
        <f>G76</f>
        <v>17.798527022200464</v>
      </c>
    </row>
    <row r="75" spans="1:14" ht="14.25" customHeight="1">
      <c r="A75" s="203"/>
      <c r="B75" s="101" t="s">
        <v>11</v>
      </c>
      <c r="C75" s="101" t="s">
        <v>12</v>
      </c>
      <c r="D75" s="101" t="s">
        <v>13</v>
      </c>
      <c r="E75" s="101" t="s">
        <v>14</v>
      </c>
      <c r="H75" s="198"/>
      <c r="I75" s="200"/>
      <c r="J75" s="200"/>
      <c r="K75" s="6" t="s">
        <v>1</v>
      </c>
      <c r="L75" s="6">
        <v>97</v>
      </c>
      <c r="M75" s="6">
        <v>94</v>
      </c>
      <c r="N75" s="6">
        <v>94</v>
      </c>
    </row>
    <row r="76" spans="1:14" ht="14.25" customHeight="1">
      <c r="A76" s="204"/>
      <c r="B76" s="38">
        <f>'Dane wejściowe'!AB91</f>
        <v>431.09</v>
      </c>
      <c r="C76" s="38">
        <f>'Dane wejściowe'!AC91</f>
        <v>333.89</v>
      </c>
      <c r="D76" s="38">
        <f>'Dane wejściowe'!AD91</f>
        <v>420.19</v>
      </c>
      <c r="E76" s="38">
        <f>'Dane wejściowe'!AE91</f>
        <v>481.81</v>
      </c>
      <c r="F76" s="58">
        <f>SQRT((B76-D76)^2+(C76-E76)^2)</f>
        <v>148.3210585183372</v>
      </c>
      <c r="G76" s="58">
        <f>F76/$G$6</f>
        <v>17.798527022200464</v>
      </c>
      <c r="H76" s="189"/>
      <c r="I76" s="201"/>
      <c r="J76" s="201"/>
      <c r="K76" s="10" t="s">
        <v>5</v>
      </c>
      <c r="L76" s="10">
        <f t="shared" ref="L76:N76" si="13">IF(L72&gt;0,10^(0.1*L75),0)</f>
        <v>0</v>
      </c>
      <c r="M76" s="10">
        <f t="shared" si="13"/>
        <v>0</v>
      </c>
      <c r="N76" s="10">
        <f t="shared" si="13"/>
        <v>2511886431.5095868</v>
      </c>
    </row>
  </sheetData>
  <mergeCells count="84">
    <mergeCell ref="A9:A11"/>
    <mergeCell ref="B9:E9"/>
    <mergeCell ref="X9:AA9"/>
    <mergeCell ref="AR9:AU9"/>
    <mergeCell ref="AV9:AY9"/>
    <mergeCell ref="H7:H11"/>
    <mergeCell ref="I7:I11"/>
    <mergeCell ref="J7:J11"/>
    <mergeCell ref="BX9:CA9"/>
    <mergeCell ref="H12:H16"/>
    <mergeCell ref="I12:I16"/>
    <mergeCell ref="J12:J16"/>
    <mergeCell ref="A14:A16"/>
    <mergeCell ref="B14:E14"/>
    <mergeCell ref="AZ9:BC9"/>
    <mergeCell ref="BD9:BG9"/>
    <mergeCell ref="BH9:BK9"/>
    <mergeCell ref="BL9:BO9"/>
    <mergeCell ref="BP9:BS9"/>
    <mergeCell ref="BT9:BW9"/>
    <mergeCell ref="AB9:AE9"/>
    <mergeCell ref="AF9:AI9"/>
    <mergeCell ref="AJ9:AM9"/>
    <mergeCell ref="AN9:AQ9"/>
    <mergeCell ref="H22:H26"/>
    <mergeCell ref="I22:I26"/>
    <mergeCell ref="J22:J26"/>
    <mergeCell ref="A24:A26"/>
    <mergeCell ref="B24:E24"/>
    <mergeCell ref="H17:H21"/>
    <mergeCell ref="I17:I21"/>
    <mergeCell ref="J17:J21"/>
    <mergeCell ref="A19:A21"/>
    <mergeCell ref="B19:E19"/>
    <mergeCell ref="H32:H36"/>
    <mergeCell ref="I32:I36"/>
    <mergeCell ref="J32:J36"/>
    <mergeCell ref="A34:A36"/>
    <mergeCell ref="B34:E34"/>
    <mergeCell ref="H27:H31"/>
    <mergeCell ref="I27:I31"/>
    <mergeCell ref="J27:J31"/>
    <mergeCell ref="A29:A31"/>
    <mergeCell ref="B29:E29"/>
    <mergeCell ref="H37:H41"/>
    <mergeCell ref="I37:I41"/>
    <mergeCell ref="J37:J41"/>
    <mergeCell ref="A39:A41"/>
    <mergeCell ref="B39:E39"/>
    <mergeCell ref="H42:H46"/>
    <mergeCell ref="I42:I46"/>
    <mergeCell ref="J42:J46"/>
    <mergeCell ref="A44:A46"/>
    <mergeCell ref="B44:E44"/>
    <mergeCell ref="H52:H56"/>
    <mergeCell ref="I52:I56"/>
    <mergeCell ref="J52:J56"/>
    <mergeCell ref="A54:A56"/>
    <mergeCell ref="B54:E54"/>
    <mergeCell ref="H47:H51"/>
    <mergeCell ref="I47:I51"/>
    <mergeCell ref="J47:J51"/>
    <mergeCell ref="A49:A51"/>
    <mergeCell ref="B49:E49"/>
    <mergeCell ref="H62:H66"/>
    <mergeCell ref="I62:I66"/>
    <mergeCell ref="J62:J66"/>
    <mergeCell ref="A64:A66"/>
    <mergeCell ref="B64:E64"/>
    <mergeCell ref="H57:H61"/>
    <mergeCell ref="I57:I61"/>
    <mergeCell ref="J57:J61"/>
    <mergeCell ref="A59:A61"/>
    <mergeCell ref="B59:E59"/>
    <mergeCell ref="H72:H76"/>
    <mergeCell ref="I72:I76"/>
    <mergeCell ref="J72:J76"/>
    <mergeCell ref="A74:A76"/>
    <mergeCell ref="B74:E74"/>
    <mergeCell ref="H67:H71"/>
    <mergeCell ref="I67:I71"/>
    <mergeCell ref="J67:J71"/>
    <mergeCell ref="A69:A71"/>
    <mergeCell ref="B69:E69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rgb="FF00B0F0"/>
  </sheetPr>
  <dimension ref="A1:CD101"/>
  <sheetViews>
    <sheetView zoomScale="70" zoomScaleNormal="70" workbookViewId="0">
      <selection activeCell="E2" sqref="E2"/>
    </sheetView>
  </sheetViews>
  <sheetFormatPr defaultRowHeight="14.25"/>
  <cols>
    <col min="1" max="1" width="23.875" style="109" customWidth="1"/>
    <col min="2" max="2" width="9.25" style="109" bestFit="1" customWidth="1"/>
    <col min="3" max="3" width="12.25" style="109" bestFit="1" customWidth="1"/>
    <col min="4" max="5" width="9" style="109"/>
    <col min="6" max="6" width="10.75" style="58" customWidth="1"/>
    <col min="7" max="7" width="22.375" style="58" customWidth="1"/>
    <col min="8" max="8" width="9" style="109"/>
    <col min="9" max="9" width="12.25" style="109" bestFit="1" customWidth="1"/>
    <col min="10" max="10" width="9.875" style="109" bestFit="1" customWidth="1"/>
    <col min="11" max="11" width="32.125" style="109" customWidth="1"/>
    <col min="12" max="12" width="14.625" style="109" customWidth="1"/>
    <col min="13" max="13" width="17.75" style="109" customWidth="1"/>
    <col min="14" max="14" width="21.125" style="109" customWidth="1"/>
    <col min="15" max="15" width="21" style="109" customWidth="1"/>
    <col min="16" max="16" width="18.5" style="109" customWidth="1"/>
    <col min="17" max="17" width="20.625" style="109" customWidth="1"/>
    <col min="18" max="18" width="22.5" style="109" customWidth="1"/>
    <col min="19" max="16384" width="9" style="109"/>
  </cols>
  <sheetData>
    <row r="1" spans="1:82" s="40" customFormat="1" ht="20.25">
      <c r="A1" s="88" t="s">
        <v>208</v>
      </c>
      <c r="B1" s="88"/>
      <c r="C1" s="88"/>
      <c r="D1" s="88"/>
      <c r="F1" s="41"/>
      <c r="G1" s="41"/>
    </row>
    <row r="2" spans="1:82" ht="15">
      <c r="A2" s="54" t="s">
        <v>38</v>
      </c>
      <c r="B2" s="109" t="s">
        <v>91</v>
      </c>
      <c r="E2" s="71">
        <f>3+8</f>
        <v>11</v>
      </c>
      <c r="F2" s="58" t="s">
        <v>40</v>
      </c>
    </row>
    <row r="3" spans="1:82" ht="15">
      <c r="E3" s="44">
        <f>ROUNDUP((E2/12)*8,0)</f>
        <v>8</v>
      </c>
      <c r="F3" s="58" t="s">
        <v>42</v>
      </c>
    </row>
    <row r="4" spans="1:82">
      <c r="B4" s="109" t="s">
        <v>70</v>
      </c>
    </row>
    <row r="5" spans="1:82">
      <c r="B5" s="109" t="s">
        <v>41</v>
      </c>
      <c r="E5" s="109">
        <v>8</v>
      </c>
      <c r="F5" s="58" t="s">
        <v>39</v>
      </c>
    </row>
    <row r="6" spans="1:82">
      <c r="B6" s="109" t="s">
        <v>43</v>
      </c>
      <c r="E6" s="109">
        <v>30</v>
      </c>
      <c r="F6" s="58" t="s">
        <v>44</v>
      </c>
      <c r="G6" s="58">
        <f>E6*1000/3600</f>
        <v>8.3333333333333339</v>
      </c>
      <c r="H6" s="109" t="s">
        <v>47</v>
      </c>
    </row>
    <row r="7" spans="1:82">
      <c r="B7" s="5" t="s">
        <v>37</v>
      </c>
      <c r="E7" s="109">
        <f>E5*60*60</f>
        <v>28800</v>
      </c>
      <c r="F7" s="58" t="s">
        <v>3</v>
      </c>
      <c r="H7" s="188">
        <f>10*LOG10(I7)</f>
        <v>70.83388976972708</v>
      </c>
      <c r="I7" s="199">
        <f>SUMPRODUCT(L7:Q7,L9:Q9)*$E$3/$E$7*J7</f>
        <v>12116828.946027786</v>
      </c>
      <c r="J7" s="199">
        <f>SUM(L11:Q11)</f>
        <v>2511886431.5095868</v>
      </c>
      <c r="K7" s="7" t="s">
        <v>51</v>
      </c>
      <c r="L7" s="7">
        <v>0</v>
      </c>
      <c r="M7" s="7">
        <v>0</v>
      </c>
      <c r="N7" s="7">
        <v>1</v>
      </c>
      <c r="O7" s="7">
        <v>0</v>
      </c>
      <c r="P7" s="7">
        <v>0</v>
      </c>
      <c r="Q7" s="7">
        <v>0</v>
      </c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</row>
    <row r="8" spans="1:82" ht="15">
      <c r="A8" s="12" t="s">
        <v>55</v>
      </c>
      <c r="H8" s="198"/>
      <c r="I8" s="200"/>
      <c r="J8" s="200"/>
      <c r="K8" s="6" t="s">
        <v>2</v>
      </c>
      <c r="L8" s="6" t="s">
        <v>48</v>
      </c>
      <c r="M8" s="6" t="s">
        <v>49</v>
      </c>
      <c r="N8" s="6" t="s">
        <v>50</v>
      </c>
      <c r="O8" s="6" t="s">
        <v>52</v>
      </c>
      <c r="P8" s="6" t="s">
        <v>53</v>
      </c>
      <c r="Q8" s="9" t="s">
        <v>54</v>
      </c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</row>
    <row r="9" spans="1:82" ht="14.25" customHeight="1">
      <c r="A9" s="202" t="s">
        <v>209</v>
      </c>
      <c r="B9" s="205" t="str">
        <f>"linia "&amp;RIGHT(A9,1)</f>
        <v>linia 1</v>
      </c>
      <c r="C9" s="205"/>
      <c r="D9" s="205"/>
      <c r="E9" s="205"/>
      <c r="G9" s="58" t="s">
        <v>45</v>
      </c>
      <c r="H9" s="198"/>
      <c r="I9" s="200"/>
      <c r="J9" s="200"/>
      <c r="K9" s="6" t="s">
        <v>0</v>
      </c>
      <c r="L9" s="6">
        <v>5</v>
      </c>
      <c r="M9" s="6">
        <v>3</v>
      </c>
      <c r="N9" s="42">
        <f>G11</f>
        <v>17.365667356021763</v>
      </c>
      <c r="O9" s="6">
        <v>5</v>
      </c>
      <c r="P9" s="6">
        <v>3</v>
      </c>
      <c r="Q9" s="43">
        <f>N9</f>
        <v>17.365667356021763</v>
      </c>
      <c r="Z9" s="6"/>
      <c r="AA9" s="209"/>
      <c r="AB9" s="209"/>
      <c r="AC9" s="209"/>
      <c r="AD9" s="209"/>
      <c r="AE9" s="209"/>
      <c r="AF9" s="209"/>
      <c r="AG9" s="209"/>
      <c r="AH9" s="209"/>
      <c r="AI9" s="209"/>
      <c r="AJ9" s="209"/>
      <c r="AK9" s="209"/>
      <c r="AL9" s="209"/>
      <c r="AM9" s="209"/>
      <c r="AN9" s="209"/>
      <c r="AO9" s="209"/>
      <c r="AP9" s="209"/>
      <c r="AQ9" s="209"/>
      <c r="AR9" s="209"/>
      <c r="AS9" s="209"/>
      <c r="AT9" s="209"/>
      <c r="AU9" s="209"/>
      <c r="AV9" s="209"/>
      <c r="AW9" s="209"/>
      <c r="AX9" s="209"/>
      <c r="AY9" s="209"/>
      <c r="AZ9" s="209"/>
      <c r="BA9" s="209"/>
      <c r="BB9" s="209"/>
      <c r="BC9" s="209"/>
      <c r="BD9" s="209"/>
      <c r="BE9" s="209"/>
      <c r="BF9" s="209"/>
      <c r="BG9" s="209"/>
      <c r="BH9" s="209"/>
      <c r="BI9" s="209"/>
      <c r="BJ9" s="209"/>
      <c r="BK9" s="209"/>
      <c r="BL9" s="209"/>
      <c r="BM9" s="209"/>
      <c r="BN9" s="209"/>
      <c r="BO9" s="209"/>
      <c r="BP9" s="209"/>
      <c r="BQ9" s="209"/>
      <c r="BR9" s="209"/>
      <c r="BS9" s="209"/>
      <c r="BT9" s="209"/>
      <c r="BU9" s="209"/>
      <c r="BV9" s="209"/>
      <c r="BW9" s="209"/>
      <c r="BX9" s="209"/>
      <c r="BY9" s="209"/>
      <c r="BZ9" s="209"/>
      <c r="CA9" s="209"/>
      <c r="CB9" s="209"/>
      <c r="CC9" s="209"/>
      <c r="CD9" s="209"/>
    </row>
    <row r="10" spans="1:82" ht="14.25" customHeight="1">
      <c r="A10" s="203"/>
      <c r="B10" s="101" t="s">
        <v>11</v>
      </c>
      <c r="C10" s="101" t="s">
        <v>12</v>
      </c>
      <c r="D10" s="101" t="s">
        <v>13</v>
      </c>
      <c r="E10" s="101" t="s">
        <v>14</v>
      </c>
      <c r="F10" s="14" t="s">
        <v>36</v>
      </c>
      <c r="G10" s="15" t="s">
        <v>46</v>
      </c>
      <c r="H10" s="198"/>
      <c r="I10" s="200"/>
      <c r="J10" s="200"/>
      <c r="K10" s="6" t="s">
        <v>1</v>
      </c>
      <c r="L10" s="6">
        <v>97</v>
      </c>
      <c r="M10" s="6">
        <v>94</v>
      </c>
      <c r="N10" s="6">
        <v>94</v>
      </c>
      <c r="O10" s="6">
        <v>105</v>
      </c>
      <c r="P10" s="6">
        <v>100</v>
      </c>
      <c r="Q10" s="9">
        <v>100</v>
      </c>
      <c r="Z10" s="6"/>
      <c r="AA10" s="102"/>
      <c r="AB10" s="102"/>
      <c r="AC10" s="102"/>
      <c r="AD10" s="102"/>
      <c r="AE10" s="102"/>
      <c r="AF10" s="102"/>
      <c r="AG10" s="102"/>
      <c r="AH10" s="102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  <c r="BF10" s="102"/>
      <c r="BG10" s="102"/>
      <c r="BH10" s="102"/>
      <c r="BI10" s="102"/>
      <c r="BJ10" s="102"/>
      <c r="BK10" s="102"/>
      <c r="BL10" s="102"/>
      <c r="BM10" s="102"/>
      <c r="BN10" s="102"/>
      <c r="BO10" s="102"/>
      <c r="BP10" s="102"/>
      <c r="BQ10" s="102"/>
      <c r="BR10" s="102"/>
      <c r="BS10" s="102"/>
      <c r="BT10" s="102"/>
      <c r="BU10" s="102"/>
      <c r="BV10" s="102"/>
      <c r="BW10" s="102"/>
      <c r="BX10" s="102"/>
      <c r="BY10" s="102"/>
      <c r="BZ10" s="102"/>
      <c r="CA10" s="102"/>
      <c r="CB10" s="102"/>
      <c r="CC10" s="102"/>
      <c r="CD10" s="102"/>
    </row>
    <row r="11" spans="1:82" ht="14.25" customHeight="1">
      <c r="A11" s="204"/>
      <c r="B11" s="38">
        <f>'Dane wejściowe'!D93</f>
        <v>417.2</v>
      </c>
      <c r="C11" s="38">
        <f>'Dane wejściowe'!E93</f>
        <v>481.08</v>
      </c>
      <c r="D11" s="38">
        <f>'Dane wejściowe'!F93</f>
        <v>427.87</v>
      </c>
      <c r="E11" s="38">
        <f>'Dane wejściowe'!G93</f>
        <v>336.76</v>
      </c>
      <c r="F11" s="58">
        <f>SQRT((B11-D11)^2+(C11-E11)^2)</f>
        <v>144.71389463351471</v>
      </c>
      <c r="G11" s="58">
        <f>F11/$G$6</f>
        <v>17.365667356021763</v>
      </c>
      <c r="H11" s="189"/>
      <c r="I11" s="201"/>
      <c r="J11" s="201"/>
      <c r="K11" s="10" t="s">
        <v>5</v>
      </c>
      <c r="L11" s="10">
        <f t="shared" ref="L11:Q11" si="0">IF(L7&gt;0,10^(0.1*L10),0)</f>
        <v>0</v>
      </c>
      <c r="M11" s="10">
        <f t="shared" si="0"/>
        <v>0</v>
      </c>
      <c r="N11" s="10">
        <f t="shared" si="0"/>
        <v>2511886431.5095868</v>
      </c>
      <c r="O11" s="10">
        <f t="shared" si="0"/>
        <v>0</v>
      </c>
      <c r="P11" s="10">
        <f t="shared" si="0"/>
        <v>0</v>
      </c>
      <c r="Q11" s="11">
        <f t="shared" si="0"/>
        <v>0</v>
      </c>
      <c r="Z11" s="6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</row>
    <row r="12" spans="1:82">
      <c r="H12" s="188">
        <f>10*LOG10(I12)</f>
        <v>73.364370435666331</v>
      </c>
      <c r="I12" s="199">
        <f>SUMPRODUCT(L12:Q12,L14:Q14)*$E$3/$E$7*J12</f>
        <v>21698866.2848012</v>
      </c>
      <c r="J12" s="199">
        <f>SUM(L16:Q16)</f>
        <v>2511886431.5095868</v>
      </c>
      <c r="K12" s="7" t="s">
        <v>51</v>
      </c>
      <c r="L12" s="7">
        <v>0</v>
      </c>
      <c r="M12" s="7">
        <v>0</v>
      </c>
      <c r="N12" s="7">
        <v>1</v>
      </c>
      <c r="O12" s="7">
        <v>0</v>
      </c>
      <c r="P12" s="7">
        <v>0</v>
      </c>
      <c r="Q12" s="7">
        <v>0</v>
      </c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</row>
    <row r="13" spans="1:82">
      <c r="H13" s="198"/>
      <c r="I13" s="200"/>
      <c r="J13" s="200"/>
      <c r="K13" s="6" t="s">
        <v>2</v>
      </c>
      <c r="L13" s="6" t="s">
        <v>48</v>
      </c>
      <c r="M13" s="6" t="s">
        <v>49</v>
      </c>
      <c r="N13" s="6" t="s">
        <v>50</v>
      </c>
      <c r="O13" s="6" t="s">
        <v>52</v>
      </c>
      <c r="P13" s="6" t="s">
        <v>53</v>
      </c>
      <c r="Q13" s="9" t="s">
        <v>54</v>
      </c>
    </row>
    <row r="14" spans="1:82" ht="14.25" customHeight="1">
      <c r="A14" s="202" t="s">
        <v>210</v>
      </c>
      <c r="B14" s="205" t="str">
        <f>"linia "&amp;RIGHT(A14,1)</f>
        <v>linia 2</v>
      </c>
      <c r="C14" s="205"/>
      <c r="D14" s="205"/>
      <c r="E14" s="205"/>
      <c r="H14" s="198"/>
      <c r="I14" s="200"/>
      <c r="J14" s="200"/>
      <c r="K14" s="6" t="s">
        <v>0</v>
      </c>
      <c r="L14" s="6">
        <v>5</v>
      </c>
      <c r="M14" s="6">
        <v>3</v>
      </c>
      <c r="N14" s="42">
        <f>G16</f>
        <v>31.098507339099093</v>
      </c>
      <c r="O14" s="6">
        <v>5</v>
      </c>
      <c r="P14" s="6">
        <v>3</v>
      </c>
      <c r="Q14" s="43">
        <f>N14</f>
        <v>31.098507339099093</v>
      </c>
    </row>
    <row r="15" spans="1:82" ht="14.25" customHeight="1">
      <c r="A15" s="203"/>
      <c r="B15" s="101" t="s">
        <v>11</v>
      </c>
      <c r="C15" s="101" t="s">
        <v>12</v>
      </c>
      <c r="D15" s="101" t="s">
        <v>13</v>
      </c>
      <c r="E15" s="101" t="s">
        <v>14</v>
      </c>
      <c r="H15" s="198"/>
      <c r="I15" s="200"/>
      <c r="J15" s="200"/>
      <c r="K15" s="6" t="s">
        <v>1</v>
      </c>
      <c r="L15" s="6">
        <v>97</v>
      </c>
      <c r="M15" s="6">
        <v>94</v>
      </c>
      <c r="N15" s="6">
        <v>94</v>
      </c>
      <c r="O15" s="6">
        <v>105</v>
      </c>
      <c r="P15" s="6">
        <v>100</v>
      </c>
      <c r="Q15" s="9">
        <v>100</v>
      </c>
    </row>
    <row r="16" spans="1:82" ht="14.25" customHeight="1">
      <c r="A16" s="204"/>
      <c r="B16" s="38">
        <f>'Dane wejściowe'!H93</f>
        <v>427.87</v>
      </c>
      <c r="C16" s="38">
        <f>'Dane wejściowe'!I93</f>
        <v>336.76</v>
      </c>
      <c r="D16" s="38">
        <f>'Dane wejściowe'!J93</f>
        <v>168.9</v>
      </c>
      <c r="E16" s="38">
        <f>'Dane wejściowe'!K93</f>
        <v>326.99</v>
      </c>
      <c r="F16" s="58">
        <f>SQRT((B16-D16)^2+(C16-E16)^2)</f>
        <v>259.15422782582579</v>
      </c>
      <c r="G16" s="58">
        <f>F16/$G$6</f>
        <v>31.098507339099093</v>
      </c>
      <c r="H16" s="189"/>
      <c r="I16" s="201"/>
      <c r="J16" s="201"/>
      <c r="K16" s="10" t="s">
        <v>5</v>
      </c>
      <c r="L16" s="10">
        <f t="shared" ref="L16:Q16" si="1">IF(L12&gt;0,10^(0.1*L15),0)</f>
        <v>0</v>
      </c>
      <c r="M16" s="10">
        <f t="shared" si="1"/>
        <v>0</v>
      </c>
      <c r="N16" s="10">
        <f t="shared" si="1"/>
        <v>2511886431.5095868</v>
      </c>
      <c r="O16" s="10">
        <f t="shared" si="1"/>
        <v>0</v>
      </c>
      <c r="P16" s="10">
        <f t="shared" si="1"/>
        <v>0</v>
      </c>
      <c r="Q16" s="11">
        <f t="shared" si="1"/>
        <v>0</v>
      </c>
    </row>
    <row r="17" spans="1:82">
      <c r="H17" s="188">
        <f>10*LOG10(I17)</f>
        <v>68.148407670250606</v>
      </c>
      <c r="I17" s="199">
        <f>SUMPRODUCT(L17:Q17,L19:Q19)*$E$3/$E$7*J17</f>
        <v>6528911.2787481127</v>
      </c>
      <c r="J17" s="199">
        <f>SUM(L21:Q21)</f>
        <v>2511886431.5095868</v>
      </c>
      <c r="K17" s="7" t="s">
        <v>51</v>
      </c>
      <c r="L17" s="7">
        <v>0</v>
      </c>
      <c r="M17" s="7">
        <v>0</v>
      </c>
      <c r="N17" s="7">
        <v>1</v>
      </c>
      <c r="O17" s="7">
        <v>0</v>
      </c>
      <c r="P17" s="7">
        <v>0</v>
      </c>
      <c r="Q17" s="7">
        <v>0</v>
      </c>
    </row>
    <row r="18" spans="1:82">
      <c r="H18" s="198"/>
      <c r="I18" s="200"/>
      <c r="J18" s="200"/>
      <c r="K18" s="6" t="s">
        <v>2</v>
      </c>
      <c r="L18" s="6" t="s">
        <v>48</v>
      </c>
      <c r="M18" s="6" t="s">
        <v>49</v>
      </c>
      <c r="N18" s="6" t="s">
        <v>50</v>
      </c>
      <c r="O18" s="6" t="s">
        <v>52</v>
      </c>
      <c r="P18" s="6" t="s">
        <v>53</v>
      </c>
      <c r="Q18" s="9" t="s">
        <v>54</v>
      </c>
    </row>
    <row r="19" spans="1:82" ht="14.25" customHeight="1">
      <c r="A19" s="202" t="s">
        <v>211</v>
      </c>
      <c r="B19" s="206" t="str">
        <f>"linia "&amp;RIGHT(A19,1)</f>
        <v>linia 3</v>
      </c>
      <c r="C19" s="207"/>
      <c r="D19" s="207"/>
      <c r="E19" s="208"/>
      <c r="H19" s="198"/>
      <c r="I19" s="200"/>
      <c r="J19" s="200"/>
      <c r="K19" s="6" t="s">
        <v>0</v>
      </c>
      <c r="L19" s="6">
        <v>5</v>
      </c>
      <c r="M19" s="6">
        <v>3</v>
      </c>
      <c r="N19" s="42">
        <f>G21</f>
        <v>9.3571430255179919</v>
      </c>
      <c r="O19" s="6">
        <v>5</v>
      </c>
      <c r="P19" s="6">
        <v>3</v>
      </c>
      <c r="Q19" s="43">
        <f>N19</f>
        <v>9.3571430255179919</v>
      </c>
    </row>
    <row r="20" spans="1:82" ht="14.25" customHeight="1">
      <c r="A20" s="203"/>
      <c r="B20" s="101" t="s">
        <v>11</v>
      </c>
      <c r="C20" s="101" t="s">
        <v>12</v>
      </c>
      <c r="D20" s="101" t="s">
        <v>13</v>
      </c>
      <c r="E20" s="101" t="s">
        <v>14</v>
      </c>
      <c r="H20" s="198"/>
      <c r="I20" s="200"/>
      <c r="J20" s="200"/>
      <c r="K20" s="6" t="s">
        <v>1</v>
      </c>
      <c r="L20" s="6">
        <v>97</v>
      </c>
      <c r="M20" s="6">
        <v>94</v>
      </c>
      <c r="N20" s="6">
        <v>94</v>
      </c>
      <c r="O20" s="6">
        <v>105</v>
      </c>
      <c r="P20" s="6">
        <v>100</v>
      </c>
      <c r="Q20" s="9">
        <v>100</v>
      </c>
    </row>
    <row r="21" spans="1:82" ht="14.25" customHeight="1">
      <c r="A21" s="204"/>
      <c r="B21" s="38">
        <f>'Dane wejściowe'!L93</f>
        <v>168.9</v>
      </c>
      <c r="C21" s="38">
        <f>'Dane wejściowe'!M93</f>
        <v>326.99</v>
      </c>
      <c r="D21" s="38">
        <f>'Dane wejściowe'!N93</f>
        <v>175.69</v>
      </c>
      <c r="E21" s="38">
        <f>'Dane wejściowe'!O93</f>
        <v>249.31</v>
      </c>
      <c r="F21" s="58">
        <f>SQRT((B21-D21)^2+(C21-E21)^2)</f>
        <v>77.976191879316602</v>
      </c>
      <c r="G21" s="58">
        <f>F21/$G$6</f>
        <v>9.3571430255179919</v>
      </c>
      <c r="H21" s="189"/>
      <c r="I21" s="201"/>
      <c r="J21" s="201"/>
      <c r="K21" s="10" t="s">
        <v>5</v>
      </c>
      <c r="L21" s="10">
        <f t="shared" ref="L21:Q21" si="2">IF(L17&gt;0,10^(0.1*L20),0)</f>
        <v>0</v>
      </c>
      <c r="M21" s="10">
        <f t="shared" si="2"/>
        <v>0</v>
      </c>
      <c r="N21" s="10">
        <f t="shared" si="2"/>
        <v>2511886431.5095868</v>
      </c>
      <c r="O21" s="10">
        <f t="shared" si="2"/>
        <v>0</v>
      </c>
      <c r="P21" s="10">
        <f t="shared" si="2"/>
        <v>0</v>
      </c>
      <c r="Q21" s="11">
        <f t="shared" si="2"/>
        <v>0</v>
      </c>
    </row>
    <row r="22" spans="1:82">
      <c r="H22" s="188">
        <f>10*LOG10(I22)</f>
        <v>64.399895860482047</v>
      </c>
      <c r="I22" s="199">
        <f>SUMPRODUCT(L22:Q22,L24:Q24)*$E$3/$E$7*J22</f>
        <v>2754162.6604519212</v>
      </c>
      <c r="J22" s="199">
        <f>SUM(L26:Q26)</f>
        <v>2511886431.5095868</v>
      </c>
      <c r="K22" s="7" t="s">
        <v>51</v>
      </c>
      <c r="L22" s="7">
        <v>0</v>
      </c>
      <c r="M22" s="7">
        <v>0</v>
      </c>
      <c r="N22" s="7">
        <v>1</v>
      </c>
      <c r="O22" s="7">
        <v>0</v>
      </c>
      <c r="P22" s="7">
        <v>0</v>
      </c>
      <c r="Q22" s="7">
        <v>0</v>
      </c>
    </row>
    <row r="23" spans="1:82">
      <c r="H23" s="198"/>
      <c r="I23" s="200"/>
      <c r="J23" s="200"/>
      <c r="K23" s="6" t="s">
        <v>2</v>
      </c>
      <c r="L23" s="6" t="s">
        <v>48</v>
      </c>
      <c r="M23" s="6" t="s">
        <v>49</v>
      </c>
      <c r="N23" s="6" t="s">
        <v>50</v>
      </c>
      <c r="O23" s="6" t="s">
        <v>52</v>
      </c>
      <c r="P23" s="6" t="s">
        <v>53</v>
      </c>
      <c r="Q23" s="9" t="s">
        <v>54</v>
      </c>
    </row>
    <row r="24" spans="1:82" ht="14.25" customHeight="1">
      <c r="A24" s="202" t="s">
        <v>212</v>
      </c>
      <c r="B24" s="206" t="str">
        <f>"linia "&amp;RIGHT(A24,1)</f>
        <v>linia 4</v>
      </c>
      <c r="C24" s="207"/>
      <c r="D24" s="207"/>
      <c r="E24" s="208"/>
      <c r="H24" s="198"/>
      <c r="I24" s="200"/>
      <c r="J24" s="200"/>
      <c r="K24" s="6" t="s">
        <v>0</v>
      </c>
      <c r="L24" s="6">
        <v>5</v>
      </c>
      <c r="M24" s="6">
        <v>3</v>
      </c>
      <c r="N24" s="42">
        <f>G26</f>
        <v>3.9472268543877731</v>
      </c>
      <c r="O24" s="6">
        <v>5</v>
      </c>
      <c r="P24" s="6">
        <v>3</v>
      </c>
      <c r="Q24" s="43">
        <f>N24</f>
        <v>3.9472268543877731</v>
      </c>
    </row>
    <row r="25" spans="1:82" ht="14.25" customHeight="1">
      <c r="A25" s="203"/>
      <c r="B25" s="101" t="s">
        <v>11</v>
      </c>
      <c r="C25" s="101" t="s">
        <v>12</v>
      </c>
      <c r="D25" s="101" t="s">
        <v>13</v>
      </c>
      <c r="E25" s="101" t="s">
        <v>14</v>
      </c>
      <c r="H25" s="198"/>
      <c r="I25" s="200"/>
      <c r="J25" s="200"/>
      <c r="K25" s="6" t="s">
        <v>1</v>
      </c>
      <c r="L25" s="6">
        <v>97</v>
      </c>
      <c r="M25" s="6">
        <v>94</v>
      </c>
      <c r="N25" s="6">
        <v>94</v>
      </c>
      <c r="O25" s="6">
        <v>105</v>
      </c>
      <c r="P25" s="6">
        <v>100</v>
      </c>
      <c r="Q25" s="9">
        <v>100</v>
      </c>
    </row>
    <row r="26" spans="1:82" ht="14.25" customHeight="1">
      <c r="A26" s="204"/>
      <c r="B26" s="38">
        <f>'Dane wejściowe'!P93</f>
        <v>175.69</v>
      </c>
      <c r="C26" s="38">
        <f>'Dane wejściowe'!Q93</f>
        <v>249.31</v>
      </c>
      <c r="D26" s="38">
        <f>'Dane wejściowe'!R93</f>
        <v>198.5</v>
      </c>
      <c r="E26" s="38">
        <f>'Dane wejściowe'!S93</f>
        <v>225.61</v>
      </c>
      <c r="F26" s="58">
        <f>SQRT((B26-D26)^2+(C26-E26)^2)</f>
        <v>32.893557119898112</v>
      </c>
      <c r="G26" s="58">
        <f>F26/$G$6</f>
        <v>3.9472268543877731</v>
      </c>
      <c r="H26" s="189"/>
      <c r="I26" s="201"/>
      <c r="J26" s="201"/>
      <c r="K26" s="10" t="s">
        <v>5</v>
      </c>
      <c r="L26" s="10">
        <f t="shared" ref="L26:Q26" si="3">IF(L22&gt;0,10^(0.1*L25),0)</f>
        <v>0</v>
      </c>
      <c r="M26" s="10">
        <f t="shared" si="3"/>
        <v>0</v>
      </c>
      <c r="N26" s="10">
        <f t="shared" si="3"/>
        <v>2511886431.5095868</v>
      </c>
      <c r="O26" s="10">
        <f t="shared" si="3"/>
        <v>0</v>
      </c>
      <c r="P26" s="10">
        <f t="shared" si="3"/>
        <v>0</v>
      </c>
      <c r="Q26" s="11">
        <f t="shared" si="3"/>
        <v>0</v>
      </c>
    </row>
    <row r="27" spans="1:82">
      <c r="H27" s="188">
        <f>10*LOG10(I27)</f>
        <v>79.890427379525889</v>
      </c>
      <c r="I27" s="199">
        <f>SUMPRODUCT(L27:Q27,L29:Q29)*$E$3/$E$7*J27</f>
        <v>97508558.899697825</v>
      </c>
      <c r="J27" s="199">
        <f>SUM(L31:Q31)</f>
        <v>10035645199.291912</v>
      </c>
      <c r="K27" s="7" t="s">
        <v>51</v>
      </c>
      <c r="L27" s="7">
        <v>1</v>
      </c>
      <c r="M27" s="7">
        <v>1</v>
      </c>
      <c r="N27" s="7">
        <v>1</v>
      </c>
      <c r="O27" s="7">
        <v>0</v>
      </c>
      <c r="P27" s="7">
        <v>0</v>
      </c>
      <c r="Q27" s="7">
        <v>0</v>
      </c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</row>
    <row r="28" spans="1:82">
      <c r="H28" s="198"/>
      <c r="I28" s="200"/>
      <c r="J28" s="200"/>
      <c r="K28" s="6" t="s">
        <v>2</v>
      </c>
      <c r="L28" s="6" t="s">
        <v>48</v>
      </c>
      <c r="M28" s="6" t="s">
        <v>49</v>
      </c>
      <c r="N28" s="6" t="s">
        <v>50</v>
      </c>
      <c r="O28" s="6" t="s">
        <v>52</v>
      </c>
      <c r="P28" s="6" t="s">
        <v>53</v>
      </c>
      <c r="Q28" s="9" t="s">
        <v>54</v>
      </c>
    </row>
    <row r="29" spans="1:82" ht="14.25" customHeight="1">
      <c r="A29" s="202" t="s">
        <v>213</v>
      </c>
      <c r="B29" s="205" t="str">
        <f>"linia "&amp;RIGHT(A29,1)</f>
        <v>linia 5</v>
      </c>
      <c r="C29" s="205"/>
      <c r="D29" s="205"/>
      <c r="E29" s="205"/>
      <c r="H29" s="198"/>
      <c r="I29" s="200"/>
      <c r="J29" s="200"/>
      <c r="K29" s="6" t="s">
        <v>0</v>
      </c>
      <c r="L29" s="6">
        <v>5</v>
      </c>
      <c r="M29" s="6">
        <v>3</v>
      </c>
      <c r="N29" s="42">
        <f>G31</f>
        <v>26.978400000000001</v>
      </c>
      <c r="O29" s="6">
        <v>5</v>
      </c>
      <c r="P29" s="6">
        <v>3</v>
      </c>
      <c r="Q29" s="43">
        <f>N29</f>
        <v>26.978400000000001</v>
      </c>
    </row>
    <row r="30" spans="1:82" ht="14.25" customHeight="1">
      <c r="A30" s="203"/>
      <c r="B30" s="101" t="s">
        <v>11</v>
      </c>
      <c r="C30" s="101" t="s">
        <v>12</v>
      </c>
      <c r="D30" s="101" t="s">
        <v>13</v>
      </c>
      <c r="E30" s="101" t="s">
        <v>14</v>
      </c>
      <c r="H30" s="198"/>
      <c r="I30" s="200"/>
      <c r="J30" s="200"/>
      <c r="K30" s="6" t="s">
        <v>1</v>
      </c>
      <c r="L30" s="6">
        <v>97</v>
      </c>
      <c r="M30" s="6">
        <v>94</v>
      </c>
      <c r="N30" s="6">
        <v>94</v>
      </c>
      <c r="O30" s="6">
        <v>105</v>
      </c>
      <c r="P30" s="6">
        <v>100</v>
      </c>
      <c r="Q30" s="9">
        <v>100</v>
      </c>
    </row>
    <row r="31" spans="1:82" ht="14.25" customHeight="1">
      <c r="A31" s="204"/>
      <c r="B31" s="38">
        <f>'Dane wejściowe'!T93</f>
        <v>198.5</v>
      </c>
      <c r="C31" s="38">
        <f>'Dane wejściowe'!U93</f>
        <v>225.61</v>
      </c>
      <c r="D31" s="38">
        <f>'Dane wejściowe'!V93</f>
        <v>198.5</v>
      </c>
      <c r="E31" s="38">
        <f>'Dane wejściowe'!W93</f>
        <v>0.79</v>
      </c>
      <c r="F31" s="58">
        <f>SQRT((B31-D31)^2+(C31-E31)^2)</f>
        <v>224.82000000000002</v>
      </c>
      <c r="G31" s="58">
        <f>F31/$G$6</f>
        <v>26.978400000000001</v>
      </c>
      <c r="H31" s="189"/>
      <c r="I31" s="201"/>
      <c r="J31" s="201"/>
      <c r="K31" s="10" t="s">
        <v>5</v>
      </c>
      <c r="L31" s="10">
        <f t="shared" ref="L31:Q31" si="4">IF(L27&gt;0,10^(0.1*L30),0)</f>
        <v>5011872336.2727394</v>
      </c>
      <c r="M31" s="10">
        <f t="shared" si="4"/>
        <v>2511886431.5095868</v>
      </c>
      <c r="N31" s="10">
        <f t="shared" si="4"/>
        <v>2511886431.5095868</v>
      </c>
      <c r="O31" s="10">
        <f t="shared" si="4"/>
        <v>0</v>
      </c>
      <c r="P31" s="10">
        <f t="shared" si="4"/>
        <v>0</v>
      </c>
      <c r="Q31" s="11">
        <f t="shared" si="4"/>
        <v>0</v>
      </c>
    </row>
    <row r="32" spans="1:82">
      <c r="H32" s="188">
        <f>10*LOG10(I32)</f>
        <v>62.902924162966485</v>
      </c>
      <c r="I32" s="199">
        <f>SUMPRODUCT(L32:Q32,L34:Q34)*$E$3/$E$7*J32</f>
        <v>1951157.8983470786</v>
      </c>
      <c r="J32" s="199">
        <f>SUM(L36:Q36)</f>
        <v>2511886431.5095868</v>
      </c>
      <c r="K32" s="7" t="s">
        <v>51</v>
      </c>
      <c r="L32" s="7">
        <v>0</v>
      </c>
      <c r="M32" s="7">
        <v>0</v>
      </c>
      <c r="N32" s="7">
        <v>1</v>
      </c>
      <c r="O32" s="7">
        <v>0</v>
      </c>
      <c r="P32" s="7">
        <v>0</v>
      </c>
      <c r="Q32" s="7">
        <v>0</v>
      </c>
    </row>
    <row r="33" spans="1:17">
      <c r="H33" s="198"/>
      <c r="I33" s="200"/>
      <c r="J33" s="200"/>
      <c r="K33" s="6" t="s">
        <v>2</v>
      </c>
      <c r="L33" s="6" t="s">
        <v>48</v>
      </c>
      <c r="M33" s="6" t="s">
        <v>49</v>
      </c>
      <c r="N33" s="6" t="s">
        <v>50</v>
      </c>
      <c r="O33" s="6" t="s">
        <v>52</v>
      </c>
      <c r="P33" s="6" t="s">
        <v>53</v>
      </c>
      <c r="Q33" s="9" t="s">
        <v>54</v>
      </c>
    </row>
    <row r="34" spans="1:17" ht="14.25" customHeight="1">
      <c r="A34" s="202" t="s">
        <v>214</v>
      </c>
      <c r="B34" s="206" t="str">
        <f>"linia "&amp;RIGHT(A34,1)</f>
        <v>linia 6</v>
      </c>
      <c r="C34" s="207"/>
      <c r="D34" s="207"/>
      <c r="E34" s="208"/>
      <c r="H34" s="198"/>
      <c r="I34" s="200"/>
      <c r="J34" s="200"/>
      <c r="K34" s="6" t="s">
        <v>0</v>
      </c>
      <c r="L34" s="6">
        <v>5</v>
      </c>
      <c r="M34" s="6">
        <v>3</v>
      </c>
      <c r="N34" s="42">
        <f>G36</f>
        <v>2.7963718207706219</v>
      </c>
      <c r="O34" s="6">
        <v>5</v>
      </c>
      <c r="P34" s="6">
        <v>3</v>
      </c>
      <c r="Q34" s="43">
        <f>N34</f>
        <v>2.7963718207706219</v>
      </c>
    </row>
    <row r="35" spans="1:17" ht="14.25" customHeight="1">
      <c r="A35" s="203"/>
      <c r="B35" s="101" t="s">
        <v>11</v>
      </c>
      <c r="C35" s="101" t="s">
        <v>12</v>
      </c>
      <c r="D35" s="101" t="s">
        <v>13</v>
      </c>
      <c r="E35" s="101" t="s">
        <v>14</v>
      </c>
      <c r="H35" s="198"/>
      <c r="I35" s="200"/>
      <c r="J35" s="200"/>
      <c r="K35" s="6" t="s">
        <v>1</v>
      </c>
      <c r="L35" s="6">
        <v>97</v>
      </c>
      <c r="M35" s="6">
        <v>94</v>
      </c>
      <c r="N35" s="6">
        <v>94</v>
      </c>
      <c r="O35" s="6">
        <v>105</v>
      </c>
      <c r="P35" s="6">
        <v>100</v>
      </c>
      <c r="Q35" s="9">
        <v>100</v>
      </c>
    </row>
    <row r="36" spans="1:17" ht="14.25" customHeight="1">
      <c r="A36" s="204"/>
      <c r="B36" s="38">
        <f>'Dane wejściowe'!X93</f>
        <v>198.5</v>
      </c>
      <c r="C36" s="38">
        <f>'Dane wejściowe'!Y93</f>
        <v>0.79</v>
      </c>
      <c r="D36" s="38">
        <f>'Dane wejściowe'!Z93</f>
        <v>187.2</v>
      </c>
      <c r="E36" s="38">
        <f>'Dane wejściowe'!AA93</f>
        <v>-19.59</v>
      </c>
      <c r="F36" s="58">
        <f>SQRT((B36-D36)^2+(C36-E36)^2)</f>
        <v>23.303098506421851</v>
      </c>
      <c r="G36" s="58">
        <f>F36/$G$6</f>
        <v>2.7963718207706219</v>
      </c>
      <c r="H36" s="189"/>
      <c r="I36" s="201"/>
      <c r="J36" s="201"/>
      <c r="K36" s="10" t="s">
        <v>5</v>
      </c>
      <c r="L36" s="10">
        <f t="shared" ref="L36:Q36" si="5">IF(L32&gt;0,10^(0.1*L35),0)</f>
        <v>0</v>
      </c>
      <c r="M36" s="10">
        <f t="shared" si="5"/>
        <v>0</v>
      </c>
      <c r="N36" s="10">
        <f t="shared" si="5"/>
        <v>2511886431.5095868</v>
      </c>
      <c r="O36" s="10">
        <f t="shared" si="5"/>
        <v>0</v>
      </c>
      <c r="P36" s="10">
        <f t="shared" si="5"/>
        <v>0</v>
      </c>
      <c r="Q36" s="11">
        <f t="shared" si="5"/>
        <v>0</v>
      </c>
    </row>
    <row r="37" spans="1:17">
      <c r="H37" s="188">
        <f>10*LOG10(I37)</f>
        <v>63.222102819845496</v>
      </c>
      <c r="I37" s="199">
        <f>SUMPRODUCT(L37:Q37,L39:Q39)*$E$3/$E$7*J37</f>
        <v>2099956.4199452754</v>
      </c>
      <c r="J37" s="199">
        <f>SUM(L41:Q41)</f>
        <v>2511886431.5095868</v>
      </c>
      <c r="K37" s="7" t="s">
        <v>51</v>
      </c>
      <c r="L37" s="7">
        <v>0</v>
      </c>
      <c r="M37" s="7">
        <v>0</v>
      </c>
      <c r="N37" s="7">
        <v>1</v>
      </c>
      <c r="O37" s="7">
        <v>0</v>
      </c>
      <c r="P37" s="7">
        <v>0</v>
      </c>
      <c r="Q37" s="7">
        <v>0</v>
      </c>
    </row>
    <row r="38" spans="1:17">
      <c r="H38" s="198"/>
      <c r="I38" s="200"/>
      <c r="J38" s="200"/>
      <c r="K38" s="6" t="s">
        <v>2</v>
      </c>
      <c r="L38" s="6" t="s">
        <v>48</v>
      </c>
      <c r="M38" s="6" t="s">
        <v>49</v>
      </c>
      <c r="N38" s="6" t="s">
        <v>50</v>
      </c>
      <c r="O38" s="6" t="s">
        <v>52</v>
      </c>
      <c r="P38" s="6" t="s">
        <v>53</v>
      </c>
      <c r="Q38" s="9" t="s">
        <v>54</v>
      </c>
    </row>
    <row r="39" spans="1:17" ht="14.25" customHeight="1">
      <c r="A39" s="202" t="s">
        <v>215</v>
      </c>
      <c r="B39" s="206" t="str">
        <f>"linia "&amp;RIGHT(A39,1)</f>
        <v>linia 7</v>
      </c>
      <c r="C39" s="207"/>
      <c r="D39" s="207"/>
      <c r="E39" s="208"/>
      <c r="H39" s="198"/>
      <c r="I39" s="200"/>
      <c r="J39" s="200"/>
      <c r="K39" s="6" t="s">
        <v>0</v>
      </c>
      <c r="L39" s="6">
        <v>5</v>
      </c>
      <c r="M39" s="6">
        <v>3</v>
      </c>
      <c r="N39" s="42">
        <f>G41</f>
        <v>3.0096277510682268</v>
      </c>
      <c r="O39" s="6">
        <v>5</v>
      </c>
      <c r="P39" s="6">
        <v>3</v>
      </c>
      <c r="Q39" s="43">
        <f>N39</f>
        <v>3.0096277510682268</v>
      </c>
    </row>
    <row r="40" spans="1:17" ht="14.25" customHeight="1">
      <c r="A40" s="203"/>
      <c r="B40" s="101" t="s">
        <v>11</v>
      </c>
      <c r="C40" s="101" t="s">
        <v>12</v>
      </c>
      <c r="D40" s="101" t="s">
        <v>13</v>
      </c>
      <c r="E40" s="101" t="s">
        <v>14</v>
      </c>
      <c r="H40" s="198"/>
      <c r="I40" s="200"/>
      <c r="J40" s="200"/>
      <c r="K40" s="6" t="s">
        <v>1</v>
      </c>
      <c r="L40" s="6">
        <v>97</v>
      </c>
      <c r="M40" s="6">
        <v>94</v>
      </c>
      <c r="N40" s="6">
        <v>94</v>
      </c>
      <c r="O40" s="6">
        <v>105</v>
      </c>
      <c r="P40" s="6">
        <v>100</v>
      </c>
      <c r="Q40" s="9">
        <v>100</v>
      </c>
    </row>
    <row r="41" spans="1:17" ht="14.25" customHeight="1">
      <c r="A41" s="204"/>
      <c r="B41" s="38">
        <f>'Dane wejściowe'!AB93</f>
        <v>187.2</v>
      </c>
      <c r="C41" s="38">
        <f>'Dane wejściowe'!AC93</f>
        <v>-19.59</v>
      </c>
      <c r="D41" s="38">
        <f>'Dane wejściowe'!AD93</f>
        <v>162.16</v>
      </c>
      <c r="E41" s="38">
        <f>'Dane wejściowe'!AE93</f>
        <v>-21.01</v>
      </c>
      <c r="F41" s="58">
        <f>SQRT((B41-D41)^2+(C41-E41)^2)</f>
        <v>25.080231258901893</v>
      </c>
      <c r="G41" s="58">
        <f>F41/$G$6</f>
        <v>3.0096277510682268</v>
      </c>
      <c r="H41" s="189"/>
      <c r="I41" s="201"/>
      <c r="J41" s="201"/>
      <c r="K41" s="10" t="s">
        <v>5</v>
      </c>
      <c r="L41" s="10">
        <f t="shared" ref="L41:Q41" si="6">IF(L37&gt;0,10^(0.1*L40),0)</f>
        <v>0</v>
      </c>
      <c r="M41" s="10">
        <f t="shared" si="6"/>
        <v>0</v>
      </c>
      <c r="N41" s="10">
        <f t="shared" si="6"/>
        <v>2511886431.5095868</v>
      </c>
      <c r="O41" s="10">
        <f t="shared" si="6"/>
        <v>0</v>
      </c>
      <c r="P41" s="10">
        <f t="shared" si="6"/>
        <v>0</v>
      </c>
      <c r="Q41" s="11">
        <f t="shared" si="6"/>
        <v>0</v>
      </c>
    </row>
    <row r="42" spans="1:17">
      <c r="H42" s="188">
        <f t="shared" ref="H42" si="7">10*LOG10(I42)</f>
        <v>68.788143104300758</v>
      </c>
      <c r="I42" s="199">
        <f t="shared" ref="I42" si="8">SUMPRODUCT(L42:Q42,L44:Q44)*$E$3/$E$7*J42</f>
        <v>7565093.6814989503</v>
      </c>
      <c r="J42" s="199">
        <f t="shared" ref="J42" si="9">SUM(L46:Q46)</f>
        <v>2511886431.5095868</v>
      </c>
      <c r="K42" s="7" t="s">
        <v>51</v>
      </c>
      <c r="L42" s="7">
        <v>0</v>
      </c>
      <c r="M42" s="7">
        <v>0</v>
      </c>
      <c r="N42" s="7">
        <v>1</v>
      </c>
      <c r="O42" s="7">
        <v>0</v>
      </c>
      <c r="P42" s="7">
        <v>0</v>
      </c>
      <c r="Q42" s="7">
        <v>0</v>
      </c>
    </row>
    <row r="43" spans="1:17">
      <c r="H43" s="198"/>
      <c r="I43" s="200"/>
      <c r="J43" s="200"/>
      <c r="K43" s="6" t="s">
        <v>2</v>
      </c>
      <c r="L43" s="6" t="s">
        <v>48</v>
      </c>
      <c r="M43" s="6" t="s">
        <v>49</v>
      </c>
      <c r="N43" s="6" t="s">
        <v>50</v>
      </c>
      <c r="O43" s="6" t="s">
        <v>52</v>
      </c>
      <c r="P43" s="6" t="s">
        <v>53</v>
      </c>
      <c r="Q43" s="9" t="s">
        <v>54</v>
      </c>
    </row>
    <row r="44" spans="1:17" ht="14.25" customHeight="1">
      <c r="A44" s="202" t="s">
        <v>216</v>
      </c>
      <c r="B44" s="206" t="str">
        <f t="shared" ref="B44" si="10">"linia "&amp;RIGHT(A44,1)</f>
        <v>linia 8</v>
      </c>
      <c r="C44" s="207"/>
      <c r="D44" s="207"/>
      <c r="E44" s="208"/>
      <c r="H44" s="198"/>
      <c r="I44" s="200"/>
      <c r="J44" s="200"/>
      <c r="K44" s="6" t="s">
        <v>0</v>
      </c>
      <c r="L44" s="6">
        <v>5</v>
      </c>
      <c r="M44" s="6">
        <v>3</v>
      </c>
      <c r="N44" s="42">
        <f t="shared" ref="N44" si="11">G46</f>
        <v>10.842184945849244</v>
      </c>
      <c r="O44" s="6">
        <v>5</v>
      </c>
      <c r="P44" s="6">
        <v>3</v>
      </c>
      <c r="Q44" s="43">
        <f t="shared" ref="Q44" si="12">N44</f>
        <v>10.842184945849244</v>
      </c>
    </row>
    <row r="45" spans="1:17" ht="14.25" customHeight="1">
      <c r="A45" s="203"/>
      <c r="B45" s="101" t="s">
        <v>11</v>
      </c>
      <c r="C45" s="101" t="s">
        <v>12</v>
      </c>
      <c r="D45" s="101" t="s">
        <v>13</v>
      </c>
      <c r="E45" s="101" t="s">
        <v>14</v>
      </c>
      <c r="H45" s="198"/>
      <c r="I45" s="200"/>
      <c r="J45" s="200"/>
      <c r="K45" s="6" t="s">
        <v>1</v>
      </c>
      <c r="L45" s="6">
        <v>97</v>
      </c>
      <c r="M45" s="6">
        <v>94</v>
      </c>
      <c r="N45" s="6">
        <v>94</v>
      </c>
      <c r="O45" s="6">
        <v>105</v>
      </c>
      <c r="P45" s="6">
        <v>100</v>
      </c>
      <c r="Q45" s="9">
        <v>100</v>
      </c>
    </row>
    <row r="46" spans="1:17" ht="14.25" customHeight="1">
      <c r="A46" s="204"/>
      <c r="B46" s="38">
        <f>'Dane wejściowe'!AF93</f>
        <v>162.16</v>
      </c>
      <c r="C46" s="38">
        <f>'Dane wejściowe'!AG93</f>
        <v>-21.01</v>
      </c>
      <c r="D46" s="38">
        <f>'Dane wejściowe'!AH93</f>
        <v>116.27</v>
      </c>
      <c r="E46" s="38">
        <f>'Dane wejściowe'!AI93</f>
        <v>56.82</v>
      </c>
      <c r="F46" s="58">
        <f t="shared" ref="F46" si="13">SQRT((B46-D46)^2+(C46-E46)^2)</f>
        <v>90.351541215410379</v>
      </c>
      <c r="G46" s="58">
        <f t="shared" ref="G46" si="14">F46/$G$6</f>
        <v>10.842184945849244</v>
      </c>
      <c r="H46" s="189"/>
      <c r="I46" s="201"/>
      <c r="J46" s="201"/>
      <c r="K46" s="10" t="s">
        <v>5</v>
      </c>
      <c r="L46" s="10">
        <f t="shared" ref="L46:Q46" si="15">IF(L42&gt;0,10^(0.1*L45),0)</f>
        <v>0</v>
      </c>
      <c r="M46" s="10">
        <f t="shared" si="15"/>
        <v>0</v>
      </c>
      <c r="N46" s="10">
        <f t="shared" si="15"/>
        <v>2511886431.5095868</v>
      </c>
      <c r="O46" s="10">
        <f t="shared" si="15"/>
        <v>0</v>
      </c>
      <c r="P46" s="10">
        <f t="shared" si="15"/>
        <v>0</v>
      </c>
      <c r="Q46" s="11">
        <f t="shared" si="15"/>
        <v>0</v>
      </c>
    </row>
    <row r="47" spans="1:17">
      <c r="H47" s="188">
        <f t="shared" ref="H47" si="16">10*LOG10(I47)</f>
        <v>71.298125071609363</v>
      </c>
      <c r="I47" s="199">
        <f t="shared" ref="I47" si="17">SUMPRODUCT(L47:Q47,L49:Q49)*$E$3/$E$7*J47</f>
        <v>13483806.364343459</v>
      </c>
      <c r="J47" s="199">
        <f t="shared" ref="J47" si="18">SUM(L51:Q51)</f>
        <v>2511886431.5095868</v>
      </c>
      <c r="K47" s="7" t="s">
        <v>51</v>
      </c>
      <c r="L47" s="7">
        <v>0</v>
      </c>
      <c r="M47" s="7">
        <v>0</v>
      </c>
      <c r="N47" s="7">
        <v>1</v>
      </c>
      <c r="O47" s="7">
        <v>0</v>
      </c>
      <c r="P47" s="7">
        <v>0</v>
      </c>
      <c r="Q47" s="7">
        <v>0</v>
      </c>
    </row>
    <row r="48" spans="1:17">
      <c r="H48" s="198"/>
      <c r="I48" s="200"/>
      <c r="J48" s="200"/>
      <c r="K48" s="6" t="s">
        <v>2</v>
      </c>
      <c r="L48" s="6" t="s">
        <v>48</v>
      </c>
      <c r="M48" s="6" t="s">
        <v>49</v>
      </c>
      <c r="N48" s="6" t="s">
        <v>50</v>
      </c>
      <c r="O48" s="6" t="s">
        <v>52</v>
      </c>
      <c r="P48" s="6" t="s">
        <v>53</v>
      </c>
      <c r="Q48" s="9" t="s">
        <v>54</v>
      </c>
    </row>
    <row r="49" spans="1:17" ht="14.25" customHeight="1">
      <c r="A49" s="202" t="s">
        <v>217</v>
      </c>
      <c r="B49" s="206" t="str">
        <f>"linia "&amp;RIGHT(A65,1)</f>
        <v xml:space="preserve">linia </v>
      </c>
      <c r="C49" s="207"/>
      <c r="D49" s="207"/>
      <c r="E49" s="208"/>
      <c r="H49" s="198"/>
      <c r="I49" s="200"/>
      <c r="J49" s="200"/>
      <c r="K49" s="6" t="s">
        <v>0</v>
      </c>
      <c r="L49" s="6">
        <v>5</v>
      </c>
      <c r="M49" s="6">
        <v>3</v>
      </c>
      <c r="N49" s="42">
        <f t="shared" ref="N49" si="19">G51</f>
        <v>19.324799999999996</v>
      </c>
      <c r="O49" s="6">
        <v>5</v>
      </c>
      <c r="P49" s="6">
        <v>3</v>
      </c>
      <c r="Q49" s="43">
        <f t="shared" ref="Q49" si="20">N49</f>
        <v>19.324799999999996</v>
      </c>
    </row>
    <row r="50" spans="1:17" ht="14.25" customHeight="1">
      <c r="A50" s="203"/>
      <c r="B50" s="101" t="s">
        <v>11</v>
      </c>
      <c r="C50" s="101" t="s">
        <v>12</v>
      </c>
      <c r="D50" s="101" t="s">
        <v>13</v>
      </c>
      <c r="E50" s="101" t="s">
        <v>14</v>
      </c>
      <c r="H50" s="198"/>
      <c r="I50" s="200"/>
      <c r="J50" s="200"/>
      <c r="K50" s="6" t="s">
        <v>1</v>
      </c>
      <c r="L50" s="6">
        <v>97</v>
      </c>
      <c r="M50" s="6">
        <v>94</v>
      </c>
      <c r="N50" s="6">
        <v>94</v>
      </c>
      <c r="O50" s="6">
        <v>105</v>
      </c>
      <c r="P50" s="6">
        <v>100</v>
      </c>
      <c r="Q50" s="9">
        <v>100</v>
      </c>
    </row>
    <row r="51" spans="1:17" ht="14.25" customHeight="1">
      <c r="A51" s="204"/>
      <c r="B51" s="38">
        <f>'Dane wejściowe'!AJ93</f>
        <v>116.27</v>
      </c>
      <c r="C51" s="38">
        <f>'Dane wejściowe'!AK93</f>
        <v>56.82</v>
      </c>
      <c r="D51" s="38">
        <f>'Dane wejściowe'!AL93</f>
        <v>-44.77</v>
      </c>
      <c r="E51" s="38">
        <f>'Dane wejściowe'!AM93</f>
        <v>56.82</v>
      </c>
      <c r="F51" s="58">
        <f t="shared" ref="F51" si="21">SQRT((B51-D51)^2+(C51-E51)^2)</f>
        <v>161.04</v>
      </c>
      <c r="G51" s="58">
        <f t="shared" ref="G51" si="22">F51/$G$6</f>
        <v>19.324799999999996</v>
      </c>
      <c r="H51" s="189"/>
      <c r="I51" s="201"/>
      <c r="J51" s="201"/>
      <c r="K51" s="10" t="s">
        <v>5</v>
      </c>
      <c r="L51" s="10">
        <f t="shared" ref="L51:Q51" si="23">IF(L47&gt;0,10^(0.1*L50),0)</f>
        <v>0</v>
      </c>
      <c r="M51" s="10">
        <f t="shared" si="23"/>
        <v>0</v>
      </c>
      <c r="N51" s="10">
        <f t="shared" si="23"/>
        <v>2511886431.5095868</v>
      </c>
      <c r="O51" s="10">
        <f t="shared" si="23"/>
        <v>0</v>
      </c>
      <c r="P51" s="10">
        <f t="shared" si="23"/>
        <v>0</v>
      </c>
      <c r="Q51" s="11">
        <f t="shared" si="23"/>
        <v>0</v>
      </c>
    </row>
    <row r="52" spans="1:17">
      <c r="H52" s="188">
        <f t="shared" ref="H52" si="24">10*LOG10(I52)</f>
        <v>68.294292643817883</v>
      </c>
      <c r="I52" s="199">
        <f t="shared" ref="I52" si="25">SUMPRODUCT(L52:Q52,L54:Q54)*$E$3/$E$7*J52</f>
        <v>6751950.7278977688</v>
      </c>
      <c r="J52" s="199">
        <f t="shared" ref="J52" si="26">SUM(L56:Q56)</f>
        <v>2511886431.5095868</v>
      </c>
      <c r="K52" s="7" t="s">
        <v>51</v>
      </c>
      <c r="L52" s="7">
        <v>0</v>
      </c>
      <c r="M52" s="7">
        <v>0</v>
      </c>
      <c r="N52" s="7">
        <v>1</v>
      </c>
      <c r="O52" s="7">
        <v>0</v>
      </c>
      <c r="P52" s="7">
        <v>0</v>
      </c>
      <c r="Q52" s="7">
        <v>0</v>
      </c>
    </row>
    <row r="53" spans="1:17">
      <c r="H53" s="198"/>
      <c r="I53" s="200"/>
      <c r="J53" s="200"/>
      <c r="K53" s="6" t="s">
        <v>2</v>
      </c>
      <c r="L53" s="6" t="s">
        <v>48</v>
      </c>
      <c r="M53" s="6" t="s">
        <v>49</v>
      </c>
      <c r="N53" s="6" t="s">
        <v>50</v>
      </c>
      <c r="O53" s="6" t="s">
        <v>52</v>
      </c>
      <c r="P53" s="6" t="s">
        <v>53</v>
      </c>
      <c r="Q53" s="9" t="s">
        <v>54</v>
      </c>
    </row>
    <row r="54" spans="1:17" ht="14.25" customHeight="1">
      <c r="A54" s="202" t="s">
        <v>218</v>
      </c>
      <c r="B54" s="206" t="str">
        <f>"linia "&amp;RIGHT(A54,2)</f>
        <v>linia 10</v>
      </c>
      <c r="C54" s="207"/>
      <c r="D54" s="207"/>
      <c r="E54" s="208"/>
      <c r="H54" s="198"/>
      <c r="I54" s="200"/>
      <c r="J54" s="200"/>
      <c r="K54" s="6" t="s">
        <v>0</v>
      </c>
      <c r="L54" s="6">
        <v>5</v>
      </c>
      <c r="M54" s="6">
        <v>3</v>
      </c>
      <c r="N54" s="42">
        <f t="shared" ref="N54" si="27">G56</f>
        <v>9.6768000000000001</v>
      </c>
      <c r="O54" s="6">
        <v>5</v>
      </c>
      <c r="P54" s="6">
        <v>3</v>
      </c>
      <c r="Q54" s="43">
        <f t="shared" ref="Q54" si="28">N54</f>
        <v>9.6768000000000001</v>
      </c>
    </row>
    <row r="55" spans="1:17" ht="14.25" customHeight="1">
      <c r="A55" s="203"/>
      <c r="B55" s="101" t="s">
        <v>11</v>
      </c>
      <c r="C55" s="101" t="s">
        <v>12</v>
      </c>
      <c r="D55" s="101" t="s">
        <v>13</v>
      </c>
      <c r="E55" s="101" t="s">
        <v>14</v>
      </c>
      <c r="H55" s="198"/>
      <c r="I55" s="200"/>
      <c r="J55" s="200"/>
      <c r="K55" s="6" t="s">
        <v>1</v>
      </c>
      <c r="L55" s="6">
        <v>97</v>
      </c>
      <c r="M55" s="6">
        <v>94</v>
      </c>
      <c r="N55" s="6">
        <v>94</v>
      </c>
      <c r="O55" s="6">
        <v>105</v>
      </c>
      <c r="P55" s="6">
        <v>100</v>
      </c>
      <c r="Q55" s="9">
        <v>100</v>
      </c>
    </row>
    <row r="56" spans="1:17" ht="14.25" customHeight="1">
      <c r="A56" s="204"/>
      <c r="B56" s="38">
        <f>'Dane wejściowe'!AN93</f>
        <v>-44.77</v>
      </c>
      <c r="C56" s="38">
        <f>'Dane wejściowe'!AO93</f>
        <v>56.82</v>
      </c>
      <c r="D56" s="38">
        <f>'Dane wejściowe'!AP93</f>
        <v>-44.77</v>
      </c>
      <c r="E56" s="38">
        <f>'Dane wejściowe'!AQ93</f>
        <v>-23.82</v>
      </c>
      <c r="F56" s="58">
        <f t="shared" ref="F56" si="29">SQRT((B56-D56)^2+(C56-E56)^2)</f>
        <v>80.64</v>
      </c>
      <c r="G56" s="58">
        <f t="shared" ref="G56" si="30">F56/$G$6</f>
        <v>9.6768000000000001</v>
      </c>
      <c r="H56" s="189"/>
      <c r="I56" s="201"/>
      <c r="J56" s="201"/>
      <c r="K56" s="10" t="s">
        <v>5</v>
      </c>
      <c r="L56" s="10">
        <f t="shared" ref="L56:Q56" si="31">IF(L52&gt;0,10^(0.1*L55),0)</f>
        <v>0</v>
      </c>
      <c r="M56" s="10">
        <f t="shared" si="31"/>
        <v>0</v>
      </c>
      <c r="N56" s="10">
        <f t="shared" si="31"/>
        <v>2511886431.5095868</v>
      </c>
      <c r="O56" s="10">
        <f t="shared" si="31"/>
        <v>0</v>
      </c>
      <c r="P56" s="10">
        <f t="shared" si="31"/>
        <v>0</v>
      </c>
      <c r="Q56" s="11">
        <f t="shared" si="31"/>
        <v>0</v>
      </c>
    </row>
    <row r="57" spans="1:17">
      <c r="H57" s="188">
        <f t="shared" ref="H57" si="32">10*LOG10(I57)</f>
        <v>75.228927406777032</v>
      </c>
      <c r="I57" s="199">
        <f t="shared" ref="I57" si="33">SUMPRODUCT(L57:Q57,L59:Q59)*$E$3/$E$7*J57</f>
        <v>33334407.537086558</v>
      </c>
      <c r="J57" s="199">
        <f t="shared" ref="J57" si="34">SUM(L61:Q61)</f>
        <v>5023772863.0191736</v>
      </c>
      <c r="K57" s="7" t="s">
        <v>51</v>
      </c>
      <c r="L57" s="7">
        <v>0</v>
      </c>
      <c r="M57" s="7">
        <v>1</v>
      </c>
      <c r="N57" s="7">
        <v>1</v>
      </c>
      <c r="O57" s="7">
        <v>0</v>
      </c>
      <c r="P57" s="7">
        <v>0</v>
      </c>
      <c r="Q57" s="7">
        <v>0</v>
      </c>
    </row>
    <row r="58" spans="1:17">
      <c r="H58" s="198"/>
      <c r="I58" s="200"/>
      <c r="J58" s="200"/>
      <c r="K58" s="6" t="s">
        <v>2</v>
      </c>
      <c r="L58" s="6" t="s">
        <v>48</v>
      </c>
      <c r="M58" s="6" t="s">
        <v>49</v>
      </c>
      <c r="N58" s="6" t="s">
        <v>50</v>
      </c>
      <c r="O58" s="6" t="s">
        <v>52</v>
      </c>
      <c r="P58" s="6" t="s">
        <v>53</v>
      </c>
      <c r="Q58" s="9" t="s">
        <v>54</v>
      </c>
    </row>
    <row r="59" spans="1:17" ht="14.25" customHeight="1">
      <c r="A59" s="202" t="s">
        <v>219</v>
      </c>
      <c r="B59" s="206" t="str">
        <f>"linia "&amp;RIGHT(A59,2)</f>
        <v>linia 11</v>
      </c>
      <c r="C59" s="207"/>
      <c r="D59" s="207"/>
      <c r="E59" s="208"/>
      <c r="H59" s="198"/>
      <c r="I59" s="200"/>
      <c r="J59" s="200"/>
      <c r="K59" s="6" t="s">
        <v>0</v>
      </c>
      <c r="L59" s="6">
        <v>5</v>
      </c>
      <c r="M59" s="6">
        <v>3</v>
      </c>
      <c r="N59" s="42">
        <f t="shared" ref="N59" si="35">G61</f>
        <v>20.8872</v>
      </c>
      <c r="O59" s="6">
        <v>5</v>
      </c>
      <c r="P59" s="6">
        <v>3</v>
      </c>
      <c r="Q59" s="43">
        <f t="shared" ref="Q59" si="36">N59</f>
        <v>20.8872</v>
      </c>
    </row>
    <row r="60" spans="1:17" ht="14.25" customHeight="1">
      <c r="A60" s="203"/>
      <c r="B60" s="101" t="s">
        <v>11</v>
      </c>
      <c r="C60" s="101" t="s">
        <v>12</v>
      </c>
      <c r="D60" s="101" t="s">
        <v>13</v>
      </c>
      <c r="E60" s="101" t="s">
        <v>14</v>
      </c>
      <c r="H60" s="198"/>
      <c r="I60" s="200"/>
      <c r="J60" s="200"/>
      <c r="K60" s="6" t="s">
        <v>1</v>
      </c>
      <c r="L60" s="6">
        <v>97</v>
      </c>
      <c r="M60" s="6">
        <v>94</v>
      </c>
      <c r="N60" s="6">
        <v>94</v>
      </c>
      <c r="O60" s="6">
        <v>105</v>
      </c>
      <c r="P60" s="6">
        <v>100</v>
      </c>
      <c r="Q60" s="9">
        <v>100</v>
      </c>
    </row>
    <row r="61" spans="1:17" ht="14.25" customHeight="1">
      <c r="A61" s="204"/>
      <c r="B61" s="38">
        <f>'Dane wejściowe'!AR93</f>
        <v>-44.77</v>
      </c>
      <c r="C61" s="38">
        <f>'Dane wejściowe'!AS93</f>
        <v>-23.82</v>
      </c>
      <c r="D61" s="38">
        <f>'Dane wejściowe'!AT93</f>
        <v>129.29</v>
      </c>
      <c r="E61" s="38">
        <f>'Dane wejściowe'!AU93</f>
        <v>-23.82</v>
      </c>
      <c r="F61" s="58">
        <f t="shared" ref="F61" si="37">SQRT((B61-D61)^2+(C61-E61)^2)</f>
        <v>174.06</v>
      </c>
      <c r="G61" s="58">
        <f t="shared" ref="G61" si="38">F61/$G$6</f>
        <v>20.8872</v>
      </c>
      <c r="H61" s="189"/>
      <c r="I61" s="201"/>
      <c r="J61" s="201"/>
      <c r="K61" s="10" t="s">
        <v>5</v>
      </c>
      <c r="L61" s="10">
        <f t="shared" ref="L61:Q61" si="39">IF(L57&gt;0,10^(0.1*L60),0)</f>
        <v>0</v>
      </c>
      <c r="M61" s="10">
        <f t="shared" si="39"/>
        <v>2511886431.5095868</v>
      </c>
      <c r="N61" s="10">
        <f t="shared" si="39"/>
        <v>2511886431.5095868</v>
      </c>
      <c r="O61" s="10">
        <f t="shared" si="39"/>
        <v>0</v>
      </c>
      <c r="P61" s="10">
        <f t="shared" si="39"/>
        <v>0</v>
      </c>
      <c r="Q61" s="11">
        <f t="shared" si="39"/>
        <v>0</v>
      </c>
    </row>
    <row r="62" spans="1:17">
      <c r="H62" s="188">
        <f>10*LOG10(I62)</f>
        <v>82.438207048913043</v>
      </c>
      <c r="I62" s="199">
        <f>SUMPRODUCT(L62:Q62,L64:Q64)*$E$3/$E$7*J62</f>
        <v>175315657.53227511</v>
      </c>
      <c r="J62" s="199">
        <f>SUM(L66:Q66)</f>
        <v>41622776601.683884</v>
      </c>
      <c r="K62" s="7" t="s">
        <v>51</v>
      </c>
      <c r="L62" s="7">
        <v>0</v>
      </c>
      <c r="M62" s="7">
        <v>0</v>
      </c>
      <c r="N62" s="8">
        <v>0</v>
      </c>
      <c r="O62" s="7">
        <v>1</v>
      </c>
      <c r="P62" s="7">
        <v>0</v>
      </c>
      <c r="Q62" s="8">
        <v>1</v>
      </c>
    </row>
    <row r="63" spans="1:17" ht="15">
      <c r="A63" s="12" t="s">
        <v>56</v>
      </c>
      <c r="H63" s="198"/>
      <c r="I63" s="200"/>
      <c r="J63" s="200"/>
      <c r="K63" s="6" t="s">
        <v>2</v>
      </c>
      <c r="L63" s="6" t="s">
        <v>48</v>
      </c>
      <c r="M63" s="6" t="s">
        <v>49</v>
      </c>
      <c r="N63" s="6" t="s">
        <v>50</v>
      </c>
      <c r="O63" s="6" t="s">
        <v>52</v>
      </c>
      <c r="P63" s="6" t="s">
        <v>53</v>
      </c>
      <c r="Q63" s="9" t="s">
        <v>54</v>
      </c>
    </row>
    <row r="64" spans="1:17" ht="14.25" customHeight="1">
      <c r="A64" s="202" t="s">
        <v>220</v>
      </c>
      <c r="B64" s="205" t="str">
        <f>"linia "&amp;RIGHT(A64,1)</f>
        <v>linia 1</v>
      </c>
      <c r="C64" s="205"/>
      <c r="D64" s="205"/>
      <c r="E64" s="205"/>
      <c r="H64" s="198"/>
      <c r="I64" s="200"/>
      <c r="J64" s="200"/>
      <c r="K64" s="6" t="s">
        <v>0</v>
      </c>
      <c r="L64" s="6">
        <v>5</v>
      </c>
      <c r="M64" s="6">
        <v>3</v>
      </c>
      <c r="N64" s="42">
        <f>Q64</f>
        <v>10.163245190390716</v>
      </c>
      <c r="O64" s="6">
        <v>5</v>
      </c>
      <c r="P64" s="6">
        <v>3</v>
      </c>
      <c r="Q64" s="43">
        <f>G66</f>
        <v>10.163245190390716</v>
      </c>
    </row>
    <row r="65" spans="1:17" ht="14.25" customHeight="1">
      <c r="A65" s="203"/>
      <c r="B65" s="101" t="s">
        <v>11</v>
      </c>
      <c r="C65" s="101" t="s">
        <v>12</v>
      </c>
      <c r="D65" s="101" t="s">
        <v>13</v>
      </c>
      <c r="E65" s="101" t="s">
        <v>14</v>
      </c>
      <c r="H65" s="198"/>
      <c r="I65" s="200"/>
      <c r="J65" s="200"/>
      <c r="K65" s="6" t="s">
        <v>1</v>
      </c>
      <c r="L65" s="6">
        <v>97</v>
      </c>
      <c r="M65" s="6">
        <v>94</v>
      </c>
      <c r="N65" s="6">
        <v>94</v>
      </c>
      <c r="O65" s="6">
        <v>105</v>
      </c>
      <c r="P65" s="6">
        <v>100</v>
      </c>
      <c r="Q65" s="9">
        <v>100</v>
      </c>
    </row>
    <row r="66" spans="1:17" ht="14.25" customHeight="1">
      <c r="A66" s="204"/>
      <c r="B66" s="38">
        <f>'Dane wejściowe'!D95</f>
        <v>129.29</v>
      </c>
      <c r="C66" s="38">
        <f>'Dane wejściowe'!E95</f>
        <v>-23.82</v>
      </c>
      <c r="D66" s="38">
        <f>'Dane wejściowe'!F95</f>
        <v>208.5</v>
      </c>
      <c r="E66" s="38">
        <f>'Dane wejściowe'!G95</f>
        <v>-53.8</v>
      </c>
      <c r="F66" s="58">
        <f>SQRT((B66-D66)^2+(C66-E66)^2)</f>
        <v>84.69370991992264</v>
      </c>
      <c r="G66" s="58">
        <f>F66/$G$6</f>
        <v>10.163245190390716</v>
      </c>
      <c r="H66" s="189"/>
      <c r="I66" s="201"/>
      <c r="J66" s="201"/>
      <c r="K66" s="10" t="s">
        <v>5</v>
      </c>
      <c r="L66" s="10">
        <f t="shared" ref="L66:Q66" si="40">IF(L62&gt;0,10^(0.1*L65),0)</f>
        <v>0</v>
      </c>
      <c r="M66" s="10">
        <f t="shared" si="40"/>
        <v>0</v>
      </c>
      <c r="N66" s="10">
        <f t="shared" si="40"/>
        <v>0</v>
      </c>
      <c r="O66" s="10">
        <f t="shared" si="40"/>
        <v>31622776601.68388</v>
      </c>
      <c r="P66" s="10">
        <f t="shared" si="40"/>
        <v>0</v>
      </c>
      <c r="Q66" s="11">
        <f t="shared" si="40"/>
        <v>10000000000</v>
      </c>
    </row>
    <row r="67" spans="1:17">
      <c r="H67" s="188">
        <f>10*LOG10(I67)</f>
        <v>85.358081086654636</v>
      </c>
      <c r="I67" s="199">
        <f>SUMPRODUCT(L67:Q67,L69:Q69)*$E$3/$E$7*J67</f>
        <v>343406181.68253487</v>
      </c>
      <c r="J67" s="199">
        <f>SUM(L71:Q71)</f>
        <v>51622776601.683884</v>
      </c>
      <c r="K67" s="7" t="s">
        <v>51</v>
      </c>
      <c r="L67" s="7">
        <v>0</v>
      </c>
      <c r="M67" s="7">
        <v>0</v>
      </c>
      <c r="N67" s="8">
        <v>0</v>
      </c>
      <c r="O67" s="7">
        <v>1</v>
      </c>
      <c r="P67" s="7">
        <v>1</v>
      </c>
      <c r="Q67" s="8">
        <v>1</v>
      </c>
    </row>
    <row r="68" spans="1:17">
      <c r="H68" s="198"/>
      <c r="I68" s="200"/>
      <c r="J68" s="200"/>
      <c r="K68" s="6" t="s">
        <v>2</v>
      </c>
      <c r="L68" s="6" t="s">
        <v>48</v>
      </c>
      <c r="M68" s="6" t="s">
        <v>49</v>
      </c>
      <c r="N68" s="6" t="s">
        <v>50</v>
      </c>
      <c r="O68" s="6" t="s">
        <v>52</v>
      </c>
      <c r="P68" s="6" t="s">
        <v>53</v>
      </c>
      <c r="Q68" s="9" t="s">
        <v>54</v>
      </c>
    </row>
    <row r="69" spans="1:17" ht="14.25" customHeight="1">
      <c r="A69" s="202" t="s">
        <v>221</v>
      </c>
      <c r="B69" s="205" t="str">
        <f>"linia "&amp;RIGHT(A69,1)</f>
        <v>linia 2</v>
      </c>
      <c r="C69" s="205"/>
      <c r="D69" s="205"/>
      <c r="E69" s="205"/>
      <c r="H69" s="198"/>
      <c r="I69" s="200"/>
      <c r="J69" s="200"/>
      <c r="K69" s="6" t="s">
        <v>0</v>
      </c>
      <c r="L69" s="6">
        <v>5</v>
      </c>
      <c r="M69" s="6">
        <v>3</v>
      </c>
      <c r="N69" s="42">
        <f>Q69</f>
        <v>15.947999999999997</v>
      </c>
      <c r="O69" s="6">
        <v>5</v>
      </c>
      <c r="P69" s="6">
        <v>3</v>
      </c>
      <c r="Q69" s="43">
        <f>G71</f>
        <v>15.947999999999997</v>
      </c>
    </row>
    <row r="70" spans="1:17" ht="14.25" customHeight="1">
      <c r="A70" s="203"/>
      <c r="B70" s="101" t="s">
        <v>11</v>
      </c>
      <c r="C70" s="101" t="s">
        <v>12</v>
      </c>
      <c r="D70" s="101" t="s">
        <v>13</v>
      </c>
      <c r="E70" s="101" t="s">
        <v>14</v>
      </c>
      <c r="H70" s="198"/>
      <c r="I70" s="200"/>
      <c r="J70" s="200"/>
      <c r="K70" s="6" t="s">
        <v>1</v>
      </c>
      <c r="L70" s="6">
        <v>97</v>
      </c>
      <c r="M70" s="6">
        <v>94</v>
      </c>
      <c r="N70" s="6">
        <v>94</v>
      </c>
      <c r="O70" s="6">
        <v>105</v>
      </c>
      <c r="P70" s="6">
        <v>100</v>
      </c>
      <c r="Q70" s="9">
        <v>100</v>
      </c>
    </row>
    <row r="71" spans="1:17" ht="14.25" customHeight="1">
      <c r="A71" s="204"/>
      <c r="B71" s="38">
        <f>'Dane wejściowe'!H95</f>
        <v>208.5</v>
      </c>
      <c r="C71" s="38">
        <f>'Dane wejściowe'!I95</f>
        <v>-53.8</v>
      </c>
      <c r="D71" s="38">
        <f>'Dane wejściowe'!J95</f>
        <v>208.5</v>
      </c>
      <c r="E71" s="38">
        <f>'Dane wejściowe'!K95</f>
        <v>79.099999999999994</v>
      </c>
      <c r="F71" s="58">
        <f>SQRT((B71-D71)^2+(C71-E71)^2)</f>
        <v>132.89999999999998</v>
      </c>
      <c r="G71" s="58">
        <f>F71/$G$6</f>
        <v>15.947999999999997</v>
      </c>
      <c r="H71" s="189"/>
      <c r="I71" s="201"/>
      <c r="J71" s="201"/>
      <c r="K71" s="10" t="s">
        <v>5</v>
      </c>
      <c r="L71" s="10">
        <f t="shared" ref="L71:Q71" si="41">IF(L67&gt;0,10^(0.1*L70),0)</f>
        <v>0</v>
      </c>
      <c r="M71" s="10">
        <f t="shared" si="41"/>
        <v>0</v>
      </c>
      <c r="N71" s="10">
        <f t="shared" si="41"/>
        <v>0</v>
      </c>
      <c r="O71" s="10">
        <f t="shared" si="41"/>
        <v>31622776601.68388</v>
      </c>
      <c r="P71" s="10">
        <f t="shared" si="41"/>
        <v>10000000000</v>
      </c>
      <c r="Q71" s="11">
        <f t="shared" si="41"/>
        <v>10000000000</v>
      </c>
    </row>
    <row r="72" spans="1:17">
      <c r="H72" s="188">
        <f>10*LOG10(I72)</f>
        <v>72.54838678607635</v>
      </c>
      <c r="I72" s="199">
        <f>SUMPRODUCT(L72:Q72,L74:Q74)*$E$3/$E$7*J72</f>
        <v>17982028.374030683</v>
      </c>
      <c r="J72" s="199">
        <f>SUM(L76:Q76)</f>
        <v>10000000000</v>
      </c>
      <c r="K72" s="7" t="s">
        <v>51</v>
      </c>
      <c r="L72" s="7">
        <v>0</v>
      </c>
      <c r="M72" s="7">
        <v>0</v>
      </c>
      <c r="N72" s="8">
        <v>0</v>
      </c>
      <c r="O72" s="7">
        <v>0</v>
      </c>
      <c r="P72" s="7">
        <v>0</v>
      </c>
      <c r="Q72" s="8">
        <v>1</v>
      </c>
    </row>
    <row r="73" spans="1:17">
      <c r="H73" s="198"/>
      <c r="I73" s="200"/>
      <c r="J73" s="200"/>
      <c r="K73" s="6" t="s">
        <v>2</v>
      </c>
      <c r="L73" s="6" t="s">
        <v>48</v>
      </c>
      <c r="M73" s="6" t="s">
        <v>49</v>
      </c>
      <c r="N73" s="6" t="s">
        <v>50</v>
      </c>
      <c r="O73" s="6" t="s">
        <v>52</v>
      </c>
      <c r="P73" s="6" t="s">
        <v>53</v>
      </c>
      <c r="Q73" s="9" t="s">
        <v>54</v>
      </c>
    </row>
    <row r="74" spans="1:17" ht="14.25" customHeight="1">
      <c r="A74" s="202" t="s">
        <v>222</v>
      </c>
      <c r="B74" s="205" t="str">
        <f>"linia "&amp;RIGHT(A74,1)</f>
        <v>linia 3</v>
      </c>
      <c r="C74" s="205"/>
      <c r="D74" s="205"/>
      <c r="E74" s="205"/>
      <c r="H74" s="198"/>
      <c r="I74" s="200"/>
      <c r="J74" s="200"/>
      <c r="K74" s="6" t="s">
        <v>0</v>
      </c>
      <c r="L74" s="6">
        <v>5</v>
      </c>
      <c r="M74" s="6">
        <v>3</v>
      </c>
      <c r="N74" s="42">
        <f>Q74</f>
        <v>6.4735302146510456</v>
      </c>
      <c r="O74" s="6">
        <v>5</v>
      </c>
      <c r="P74" s="6">
        <v>3</v>
      </c>
      <c r="Q74" s="43">
        <f>G76</f>
        <v>6.4735302146510456</v>
      </c>
    </row>
    <row r="75" spans="1:17" ht="14.25" customHeight="1">
      <c r="A75" s="203"/>
      <c r="B75" s="101" t="s">
        <v>11</v>
      </c>
      <c r="C75" s="101" t="s">
        <v>12</v>
      </c>
      <c r="D75" s="101" t="s">
        <v>13</v>
      </c>
      <c r="E75" s="101" t="s">
        <v>14</v>
      </c>
      <c r="H75" s="198"/>
      <c r="I75" s="200"/>
      <c r="J75" s="200"/>
      <c r="K75" s="6" t="s">
        <v>1</v>
      </c>
      <c r="L75" s="6">
        <v>97</v>
      </c>
      <c r="M75" s="6">
        <v>94</v>
      </c>
      <c r="N75" s="6">
        <v>94</v>
      </c>
      <c r="O75" s="6">
        <v>105</v>
      </c>
      <c r="P75" s="6">
        <v>100</v>
      </c>
      <c r="Q75" s="9">
        <v>100</v>
      </c>
    </row>
    <row r="76" spans="1:17" ht="14.25" customHeight="1">
      <c r="A76" s="204"/>
      <c r="B76" s="38">
        <f>'Dane wejściowe'!L95</f>
        <v>208.5</v>
      </c>
      <c r="C76" s="38">
        <f>'Dane wejściowe'!M95</f>
        <v>79.099999999999994</v>
      </c>
      <c r="D76" s="38">
        <f>'Dane wejściowe'!N95</f>
        <v>201.5</v>
      </c>
      <c r="E76" s="38">
        <f>'Dane wejściowe'!O95</f>
        <v>132.59</v>
      </c>
      <c r="F76" s="58">
        <f>SQRT((B76-D76)^2+(C76-E76)^2)</f>
        <v>53.94608512209205</v>
      </c>
      <c r="G76" s="58">
        <f>F76/$G$6</f>
        <v>6.4735302146510456</v>
      </c>
      <c r="H76" s="189"/>
      <c r="I76" s="201"/>
      <c r="J76" s="201"/>
      <c r="K76" s="10" t="s">
        <v>5</v>
      </c>
      <c r="L76" s="10">
        <f t="shared" ref="L76:Q76" si="42">IF(L72&gt;0,10^(0.1*L75),0)</f>
        <v>0</v>
      </c>
      <c r="M76" s="10">
        <f t="shared" si="42"/>
        <v>0</v>
      </c>
      <c r="N76" s="10">
        <f t="shared" si="42"/>
        <v>0</v>
      </c>
      <c r="O76" s="10">
        <f t="shared" si="42"/>
        <v>0</v>
      </c>
      <c r="P76" s="10">
        <f t="shared" si="42"/>
        <v>0</v>
      </c>
      <c r="Q76" s="11">
        <f t="shared" si="42"/>
        <v>10000000000</v>
      </c>
    </row>
    <row r="77" spans="1:17">
      <c r="H77" s="188">
        <f>10*LOG10(I77)</f>
        <v>74.970679363985056</v>
      </c>
      <c r="I77" s="199">
        <f>SUMPRODUCT(L77:Q77,L79:Q79)*$E$3/$E$7*J77</f>
        <v>31409999.999999993</v>
      </c>
      <c r="J77" s="199">
        <f>SUM(L81:Q81)</f>
        <v>10000000000</v>
      </c>
      <c r="K77" s="7" t="s">
        <v>51</v>
      </c>
      <c r="L77" s="7">
        <v>0</v>
      </c>
      <c r="M77" s="7">
        <v>0</v>
      </c>
      <c r="N77" s="8">
        <v>0</v>
      </c>
      <c r="O77" s="7">
        <v>0</v>
      </c>
      <c r="P77" s="7">
        <v>0</v>
      </c>
      <c r="Q77" s="8">
        <v>1</v>
      </c>
    </row>
    <row r="78" spans="1:17">
      <c r="H78" s="198"/>
      <c r="I78" s="200"/>
      <c r="J78" s="200"/>
      <c r="K78" s="6" t="s">
        <v>2</v>
      </c>
      <c r="L78" s="6" t="s">
        <v>48</v>
      </c>
      <c r="M78" s="6" t="s">
        <v>49</v>
      </c>
      <c r="N78" s="6" t="s">
        <v>50</v>
      </c>
      <c r="O78" s="6" t="s">
        <v>52</v>
      </c>
      <c r="P78" s="6" t="s">
        <v>53</v>
      </c>
      <c r="Q78" s="9" t="s">
        <v>54</v>
      </c>
    </row>
    <row r="79" spans="1:17" ht="14.25" customHeight="1">
      <c r="A79" s="202" t="s">
        <v>223</v>
      </c>
      <c r="B79" s="205" t="str">
        <f>"linia "&amp;RIGHT(A79,1)</f>
        <v>linia 4</v>
      </c>
      <c r="C79" s="205"/>
      <c r="D79" s="205"/>
      <c r="E79" s="205"/>
      <c r="H79" s="198"/>
      <c r="I79" s="200"/>
      <c r="J79" s="200"/>
      <c r="K79" s="6" t="s">
        <v>0</v>
      </c>
      <c r="L79" s="6">
        <v>5</v>
      </c>
      <c r="M79" s="6">
        <v>3</v>
      </c>
      <c r="N79" s="42">
        <f>Q79</f>
        <v>11.307599999999997</v>
      </c>
      <c r="O79" s="6">
        <v>5</v>
      </c>
      <c r="P79" s="6">
        <v>3</v>
      </c>
      <c r="Q79" s="43">
        <f>G81</f>
        <v>11.307599999999997</v>
      </c>
    </row>
    <row r="80" spans="1:17" ht="14.25" customHeight="1">
      <c r="A80" s="203"/>
      <c r="B80" s="101" t="s">
        <v>11</v>
      </c>
      <c r="C80" s="101" t="s">
        <v>12</v>
      </c>
      <c r="D80" s="101" t="s">
        <v>13</v>
      </c>
      <c r="E80" s="101" t="s">
        <v>14</v>
      </c>
      <c r="H80" s="198"/>
      <c r="I80" s="200"/>
      <c r="J80" s="200"/>
      <c r="K80" s="6" t="s">
        <v>1</v>
      </c>
      <c r="L80" s="6">
        <v>97</v>
      </c>
      <c r="M80" s="6">
        <v>94</v>
      </c>
      <c r="N80" s="6">
        <v>94</v>
      </c>
      <c r="O80" s="6">
        <v>105</v>
      </c>
      <c r="P80" s="6">
        <v>100</v>
      </c>
      <c r="Q80" s="9">
        <v>100</v>
      </c>
    </row>
    <row r="81" spans="1:17" ht="14.25" customHeight="1">
      <c r="A81" s="204"/>
      <c r="B81" s="38">
        <f>'Dane wejściowe'!P95</f>
        <v>201.5</v>
      </c>
      <c r="C81" s="38">
        <f>'Dane wejściowe'!Q95</f>
        <v>132.59</v>
      </c>
      <c r="D81" s="38">
        <f>'Dane wejściowe'!R95</f>
        <v>201.5</v>
      </c>
      <c r="E81" s="38">
        <f>'Dane wejściowe'!S95</f>
        <v>226.82</v>
      </c>
      <c r="F81" s="58">
        <f>SQRT((B81-D81)^2+(C81-E81)^2)</f>
        <v>94.22999999999999</v>
      </c>
      <c r="G81" s="58">
        <f>F81/$G$6</f>
        <v>11.307599999999997</v>
      </c>
      <c r="H81" s="189"/>
      <c r="I81" s="201"/>
      <c r="J81" s="201"/>
      <c r="K81" s="10" t="s">
        <v>5</v>
      </c>
      <c r="L81" s="10">
        <f t="shared" ref="L81:Q81" si="43">IF(L77&gt;0,10^(0.1*L80),0)</f>
        <v>0</v>
      </c>
      <c r="M81" s="10">
        <f t="shared" si="43"/>
        <v>0</v>
      </c>
      <c r="N81" s="10">
        <f t="shared" si="43"/>
        <v>0</v>
      </c>
      <c r="O81" s="10">
        <f t="shared" si="43"/>
        <v>0</v>
      </c>
      <c r="P81" s="10">
        <f t="shared" si="43"/>
        <v>0</v>
      </c>
      <c r="Q81" s="11">
        <f t="shared" si="43"/>
        <v>10000000000</v>
      </c>
    </row>
    <row r="82" spans="1:17">
      <c r="H82" s="188">
        <f>10*LOG10(I82)</f>
        <v>70.435221961949253</v>
      </c>
      <c r="I82" s="199">
        <f>SUMPRODUCT(L82:Q82,L84:Q84)*$E$3/$E$7*J82</f>
        <v>11054069.637719659</v>
      </c>
      <c r="J82" s="199">
        <f>SUM(L86:Q86)</f>
        <v>10000000000</v>
      </c>
      <c r="K82" s="7" t="s">
        <v>51</v>
      </c>
      <c r="L82" s="7">
        <v>0</v>
      </c>
      <c r="M82" s="7">
        <v>0</v>
      </c>
      <c r="N82" s="8">
        <v>0</v>
      </c>
      <c r="O82" s="7">
        <v>0</v>
      </c>
      <c r="P82" s="7">
        <v>0</v>
      </c>
      <c r="Q82" s="8">
        <v>1</v>
      </c>
    </row>
    <row r="83" spans="1:17">
      <c r="H83" s="198"/>
      <c r="I83" s="200"/>
      <c r="J83" s="200"/>
      <c r="K83" s="6" t="s">
        <v>2</v>
      </c>
      <c r="L83" s="6" t="s">
        <v>48</v>
      </c>
      <c r="M83" s="6" t="s">
        <v>49</v>
      </c>
      <c r="N83" s="6" t="s">
        <v>50</v>
      </c>
      <c r="O83" s="6" t="s">
        <v>52</v>
      </c>
      <c r="P83" s="6" t="s">
        <v>53</v>
      </c>
      <c r="Q83" s="9" t="s">
        <v>54</v>
      </c>
    </row>
    <row r="84" spans="1:17" ht="14.25" customHeight="1">
      <c r="A84" s="202" t="s">
        <v>224</v>
      </c>
      <c r="B84" s="205" t="str">
        <f>"linia "&amp;RIGHT(A84,1)</f>
        <v>linia 5</v>
      </c>
      <c r="C84" s="205"/>
      <c r="D84" s="205"/>
      <c r="E84" s="205"/>
      <c r="H84" s="198"/>
      <c r="I84" s="200"/>
      <c r="J84" s="200"/>
      <c r="K84" s="6" t="s">
        <v>0</v>
      </c>
      <c r="L84" s="6">
        <v>5</v>
      </c>
      <c r="M84" s="6">
        <v>3</v>
      </c>
      <c r="N84" s="42">
        <f>Q84</f>
        <v>3.979465069579077</v>
      </c>
      <c r="O84" s="6">
        <v>5</v>
      </c>
      <c r="P84" s="6">
        <v>3</v>
      </c>
      <c r="Q84" s="43">
        <f>G86</f>
        <v>3.979465069579077</v>
      </c>
    </row>
    <row r="85" spans="1:17" ht="14.25" customHeight="1">
      <c r="A85" s="203"/>
      <c r="B85" s="101" t="s">
        <v>11</v>
      </c>
      <c r="C85" s="101" t="s">
        <v>12</v>
      </c>
      <c r="D85" s="101" t="s">
        <v>13</v>
      </c>
      <c r="E85" s="101" t="s">
        <v>14</v>
      </c>
      <c r="H85" s="198"/>
      <c r="I85" s="200"/>
      <c r="J85" s="200"/>
      <c r="K85" s="6" t="s">
        <v>1</v>
      </c>
      <c r="L85" s="6">
        <v>97</v>
      </c>
      <c r="M85" s="6">
        <v>94</v>
      </c>
      <c r="N85" s="6">
        <v>94</v>
      </c>
      <c r="O85" s="6">
        <v>105</v>
      </c>
      <c r="P85" s="6">
        <v>100</v>
      </c>
      <c r="Q85" s="9">
        <v>100</v>
      </c>
    </row>
    <row r="86" spans="1:17" ht="14.25" customHeight="1">
      <c r="A86" s="204"/>
      <c r="B86" s="38">
        <f>'Dane wejściowe'!T95</f>
        <v>201.5</v>
      </c>
      <c r="C86" s="38">
        <f>'Dane wejściowe'!U95</f>
        <v>226.82</v>
      </c>
      <c r="D86" s="38">
        <f>'Dane wejściowe'!V95</f>
        <v>178.5</v>
      </c>
      <c r="E86" s="38">
        <f>'Dane wejściowe'!W95</f>
        <v>250.71</v>
      </c>
      <c r="F86" s="58">
        <f>SQRT((B86-D86)^2+(C86-E86)^2)</f>
        <v>33.162208913158977</v>
      </c>
      <c r="G86" s="58">
        <f>F86/$G$6</f>
        <v>3.979465069579077</v>
      </c>
      <c r="H86" s="189"/>
      <c r="I86" s="201"/>
      <c r="J86" s="201"/>
      <c r="K86" s="10" t="s">
        <v>5</v>
      </c>
      <c r="L86" s="10">
        <f t="shared" ref="L86:Q86" si="44">IF(L82&gt;0,10^(0.1*L85),0)</f>
        <v>0</v>
      </c>
      <c r="M86" s="10">
        <f t="shared" si="44"/>
        <v>0</v>
      </c>
      <c r="N86" s="10">
        <f t="shared" si="44"/>
        <v>0</v>
      </c>
      <c r="O86" s="10">
        <f t="shared" si="44"/>
        <v>0</v>
      </c>
      <c r="P86" s="10">
        <f t="shared" si="44"/>
        <v>0</v>
      </c>
      <c r="Q86" s="11">
        <f t="shared" si="44"/>
        <v>10000000000</v>
      </c>
    </row>
    <row r="87" spans="1:17">
      <c r="H87" s="188">
        <f>10*LOG10(I87)</f>
        <v>73.886470202909308</v>
      </c>
      <c r="I87" s="199">
        <f>SUMPRODUCT(L87:Q87,L89:Q89)*$E$3/$E$7*J87</f>
        <v>24470735.356521036</v>
      </c>
      <c r="J87" s="199">
        <f>SUM(L91:Q91)</f>
        <v>10000000000</v>
      </c>
      <c r="K87" s="7" t="s">
        <v>51</v>
      </c>
      <c r="L87" s="7">
        <v>0</v>
      </c>
      <c r="M87" s="7">
        <v>0</v>
      </c>
      <c r="N87" s="8">
        <v>0</v>
      </c>
      <c r="O87" s="7">
        <v>0</v>
      </c>
      <c r="P87" s="7">
        <v>0</v>
      </c>
      <c r="Q87" s="8">
        <v>1</v>
      </c>
    </row>
    <row r="88" spans="1:17">
      <c r="H88" s="198"/>
      <c r="I88" s="200"/>
      <c r="J88" s="200"/>
      <c r="K88" s="6" t="s">
        <v>2</v>
      </c>
      <c r="L88" s="6" t="s">
        <v>48</v>
      </c>
      <c r="M88" s="6" t="s">
        <v>49</v>
      </c>
      <c r="N88" s="6" t="s">
        <v>50</v>
      </c>
      <c r="O88" s="6" t="s">
        <v>52</v>
      </c>
      <c r="P88" s="6" t="s">
        <v>53</v>
      </c>
      <c r="Q88" s="9" t="s">
        <v>54</v>
      </c>
    </row>
    <row r="89" spans="1:17" ht="14.25" customHeight="1">
      <c r="A89" s="202" t="s">
        <v>225</v>
      </c>
      <c r="B89" s="205" t="str">
        <f>"linia "&amp;RIGHT(A89,1)</f>
        <v>linia 6</v>
      </c>
      <c r="C89" s="205"/>
      <c r="D89" s="205"/>
      <c r="E89" s="205"/>
      <c r="H89" s="198"/>
      <c r="I89" s="200"/>
      <c r="J89" s="200"/>
      <c r="K89" s="6" t="s">
        <v>0</v>
      </c>
      <c r="L89" s="6">
        <v>5</v>
      </c>
      <c r="M89" s="6">
        <v>3</v>
      </c>
      <c r="N89" s="42">
        <f>Q89</f>
        <v>8.8094647283475727</v>
      </c>
      <c r="O89" s="6">
        <v>5</v>
      </c>
      <c r="P89" s="6">
        <v>3</v>
      </c>
      <c r="Q89" s="43">
        <f>G91</f>
        <v>8.8094647283475727</v>
      </c>
    </row>
    <row r="90" spans="1:17" ht="14.25" customHeight="1">
      <c r="A90" s="203"/>
      <c r="B90" s="101" t="s">
        <v>11</v>
      </c>
      <c r="C90" s="101" t="s">
        <v>12</v>
      </c>
      <c r="D90" s="101" t="s">
        <v>13</v>
      </c>
      <c r="E90" s="101" t="s">
        <v>14</v>
      </c>
      <c r="H90" s="198"/>
      <c r="I90" s="200"/>
      <c r="J90" s="200"/>
      <c r="K90" s="6" t="s">
        <v>1</v>
      </c>
      <c r="L90" s="6">
        <v>97</v>
      </c>
      <c r="M90" s="6">
        <v>94</v>
      </c>
      <c r="N90" s="6">
        <v>94</v>
      </c>
      <c r="O90" s="6">
        <v>105</v>
      </c>
      <c r="P90" s="6">
        <v>100</v>
      </c>
      <c r="Q90" s="9">
        <v>100</v>
      </c>
    </row>
    <row r="91" spans="1:17" ht="14.25" customHeight="1">
      <c r="A91" s="204"/>
      <c r="B91" s="38">
        <f>'Dane wejściowe'!X95</f>
        <v>178.5</v>
      </c>
      <c r="C91" s="38">
        <f>'Dane wejściowe'!Y95</f>
        <v>250.71</v>
      </c>
      <c r="D91" s="38">
        <f>'Dane wejściowe'!Z95</f>
        <v>172.42</v>
      </c>
      <c r="E91" s="38">
        <f>'Dane wejściowe'!AA95</f>
        <v>323.87</v>
      </c>
      <c r="F91" s="58">
        <f>SQRT((B91-D91)^2+(C91-E91)^2)</f>
        <v>73.412206069563112</v>
      </c>
      <c r="G91" s="58">
        <f>F91/$G$6</f>
        <v>8.8094647283475727</v>
      </c>
      <c r="H91" s="189"/>
      <c r="I91" s="201"/>
      <c r="J91" s="201"/>
      <c r="K91" s="10" t="s">
        <v>5</v>
      </c>
      <c r="L91" s="10">
        <f t="shared" ref="L91:Q91" si="45">IF(L87&gt;0,10^(0.1*L90),0)</f>
        <v>0</v>
      </c>
      <c r="M91" s="10">
        <f t="shared" si="45"/>
        <v>0</v>
      </c>
      <c r="N91" s="10">
        <f t="shared" si="45"/>
        <v>0</v>
      </c>
      <c r="O91" s="10">
        <f t="shared" si="45"/>
        <v>0</v>
      </c>
      <c r="P91" s="10">
        <f t="shared" si="45"/>
        <v>0</v>
      </c>
      <c r="Q91" s="11">
        <f t="shared" si="45"/>
        <v>10000000000</v>
      </c>
    </row>
    <row r="92" spans="1:17">
      <c r="H92" s="188">
        <f>10*LOG10(I92)</f>
        <v>79.359503990684587</v>
      </c>
      <c r="I92" s="199">
        <f>SUMPRODUCT(L92:Q92,L94:Q94)*$E$3/$E$7*J92</f>
        <v>86287999.229968861</v>
      </c>
      <c r="J92" s="199">
        <f>SUM(L96:Q96)</f>
        <v>10000000000</v>
      </c>
      <c r="K92" s="7" t="s">
        <v>51</v>
      </c>
      <c r="L92" s="7">
        <v>0</v>
      </c>
      <c r="M92" s="7">
        <v>0</v>
      </c>
      <c r="N92" s="8">
        <v>0</v>
      </c>
      <c r="O92" s="7">
        <v>0</v>
      </c>
      <c r="P92" s="7">
        <v>0</v>
      </c>
      <c r="Q92" s="8">
        <v>1</v>
      </c>
    </row>
    <row r="93" spans="1:17">
      <c r="H93" s="198"/>
      <c r="I93" s="200"/>
      <c r="J93" s="200"/>
      <c r="K93" s="6" t="s">
        <v>2</v>
      </c>
      <c r="L93" s="6" t="s">
        <v>48</v>
      </c>
      <c r="M93" s="6" t="s">
        <v>49</v>
      </c>
      <c r="N93" s="6" t="s">
        <v>50</v>
      </c>
      <c r="O93" s="6" t="s">
        <v>52</v>
      </c>
      <c r="P93" s="6" t="s">
        <v>53</v>
      </c>
      <c r="Q93" s="9" t="s">
        <v>54</v>
      </c>
    </row>
    <row r="94" spans="1:17" ht="14.25" customHeight="1">
      <c r="A94" s="202" t="s">
        <v>226</v>
      </c>
      <c r="B94" s="205" t="str">
        <f>"linia "&amp;RIGHT(A94,1)</f>
        <v>linia 7</v>
      </c>
      <c r="C94" s="205"/>
      <c r="D94" s="205"/>
      <c r="E94" s="205"/>
      <c r="H94" s="198"/>
      <c r="I94" s="200"/>
      <c r="J94" s="200"/>
      <c r="K94" s="6" t="s">
        <v>0</v>
      </c>
      <c r="L94" s="6">
        <v>5</v>
      </c>
      <c r="M94" s="6">
        <v>3</v>
      </c>
      <c r="N94" s="42">
        <f>Q94</f>
        <v>31.063679722788791</v>
      </c>
      <c r="O94" s="6">
        <v>5</v>
      </c>
      <c r="P94" s="6">
        <v>3</v>
      </c>
      <c r="Q94" s="43">
        <f>G96</f>
        <v>31.063679722788791</v>
      </c>
    </row>
    <row r="95" spans="1:17" ht="14.25" customHeight="1">
      <c r="A95" s="203"/>
      <c r="B95" s="101" t="s">
        <v>11</v>
      </c>
      <c r="C95" s="101" t="s">
        <v>12</v>
      </c>
      <c r="D95" s="101" t="s">
        <v>13</v>
      </c>
      <c r="E95" s="101" t="s">
        <v>14</v>
      </c>
      <c r="H95" s="198"/>
      <c r="I95" s="200"/>
      <c r="J95" s="200"/>
      <c r="K95" s="6" t="s">
        <v>1</v>
      </c>
      <c r="L95" s="6">
        <v>97</v>
      </c>
      <c r="M95" s="6">
        <v>94</v>
      </c>
      <c r="N95" s="6">
        <v>94</v>
      </c>
      <c r="O95" s="6">
        <v>105</v>
      </c>
      <c r="P95" s="6">
        <v>100</v>
      </c>
      <c r="Q95" s="9">
        <v>100</v>
      </c>
    </row>
    <row r="96" spans="1:17" ht="14.25" customHeight="1">
      <c r="A96" s="204"/>
      <c r="B96" s="38">
        <f>'Dane wejściowe'!AB95</f>
        <v>172.42</v>
      </c>
      <c r="C96" s="38">
        <f>'Dane wejściowe'!AC95</f>
        <v>323.87</v>
      </c>
      <c r="D96" s="38">
        <f>'Dane wejściowe'!AD95</f>
        <v>431.09</v>
      </c>
      <c r="E96" s="38">
        <f>'Dane wejściowe'!AE95</f>
        <v>333.89</v>
      </c>
      <c r="F96" s="58">
        <f>SQRT((B96-D96)^2+(C96-E96)^2)</f>
        <v>258.86399768990663</v>
      </c>
      <c r="G96" s="58">
        <f>F96/$G$6</f>
        <v>31.063679722788791</v>
      </c>
      <c r="H96" s="189"/>
      <c r="I96" s="201"/>
      <c r="J96" s="201"/>
      <c r="K96" s="10" t="s">
        <v>5</v>
      </c>
      <c r="L96" s="10">
        <f t="shared" ref="L96:Q96" si="46">IF(L92&gt;0,10^(0.1*L95),0)</f>
        <v>0</v>
      </c>
      <c r="M96" s="10">
        <f t="shared" si="46"/>
        <v>0</v>
      </c>
      <c r="N96" s="10">
        <f t="shared" si="46"/>
        <v>0</v>
      </c>
      <c r="O96" s="10">
        <f t="shared" si="46"/>
        <v>0</v>
      </c>
      <c r="P96" s="10">
        <f t="shared" si="46"/>
        <v>0</v>
      </c>
      <c r="Q96" s="11">
        <f t="shared" si="46"/>
        <v>10000000000</v>
      </c>
    </row>
    <row r="97" spans="1:17">
      <c r="H97" s="188">
        <f>10*LOG10(I97)</f>
        <v>76.940815615078932</v>
      </c>
      <c r="I97" s="199">
        <f>SUMPRODUCT(L97:Q97,L99:Q99)*$E$3/$E$7*J97</f>
        <v>49440352.839445733</v>
      </c>
      <c r="J97" s="199">
        <f>SUM(L101:Q101)</f>
        <v>10000000000</v>
      </c>
      <c r="K97" s="7" t="s">
        <v>51</v>
      </c>
      <c r="L97" s="7">
        <v>0</v>
      </c>
      <c r="M97" s="7">
        <v>0</v>
      </c>
      <c r="N97" s="8">
        <v>0</v>
      </c>
      <c r="O97" s="7">
        <v>0</v>
      </c>
      <c r="P97" s="7">
        <v>0</v>
      </c>
      <c r="Q97" s="8">
        <v>1</v>
      </c>
    </row>
    <row r="98" spans="1:17">
      <c r="H98" s="198"/>
      <c r="I98" s="200"/>
      <c r="J98" s="200"/>
      <c r="K98" s="6" t="s">
        <v>2</v>
      </c>
      <c r="L98" s="6" t="s">
        <v>48</v>
      </c>
      <c r="M98" s="6" t="s">
        <v>49</v>
      </c>
      <c r="N98" s="6" t="s">
        <v>50</v>
      </c>
      <c r="O98" s="6" t="s">
        <v>52</v>
      </c>
      <c r="P98" s="6" t="s">
        <v>53</v>
      </c>
      <c r="Q98" s="9" t="s">
        <v>54</v>
      </c>
    </row>
    <row r="99" spans="1:17" ht="14.25" customHeight="1">
      <c r="A99" s="202" t="s">
        <v>227</v>
      </c>
      <c r="B99" s="205" t="str">
        <f>"linia "&amp;RIGHT(A99,1)</f>
        <v>linia 8</v>
      </c>
      <c r="C99" s="205"/>
      <c r="D99" s="205"/>
      <c r="E99" s="205"/>
      <c r="H99" s="198"/>
      <c r="I99" s="200"/>
      <c r="J99" s="200"/>
      <c r="K99" s="6" t="s">
        <v>0</v>
      </c>
      <c r="L99" s="6">
        <v>5</v>
      </c>
      <c r="M99" s="6">
        <v>3</v>
      </c>
      <c r="N99" s="42">
        <f>Q99</f>
        <v>17.798527022200464</v>
      </c>
      <c r="O99" s="6">
        <v>5</v>
      </c>
      <c r="P99" s="6">
        <v>3</v>
      </c>
      <c r="Q99" s="43">
        <f>G101</f>
        <v>17.798527022200464</v>
      </c>
    </row>
    <row r="100" spans="1:17" ht="14.25" customHeight="1">
      <c r="A100" s="203"/>
      <c r="B100" s="101" t="s">
        <v>11</v>
      </c>
      <c r="C100" s="101" t="s">
        <v>12</v>
      </c>
      <c r="D100" s="101" t="s">
        <v>13</v>
      </c>
      <c r="E100" s="101" t="s">
        <v>14</v>
      </c>
      <c r="H100" s="198"/>
      <c r="I100" s="200"/>
      <c r="J100" s="200"/>
      <c r="K100" s="6" t="s">
        <v>1</v>
      </c>
      <c r="L100" s="6">
        <v>97</v>
      </c>
      <c r="M100" s="6">
        <v>94</v>
      </c>
      <c r="N100" s="6">
        <v>94</v>
      </c>
      <c r="O100" s="6">
        <v>105</v>
      </c>
      <c r="P100" s="6">
        <v>100</v>
      </c>
      <c r="Q100" s="9">
        <v>100</v>
      </c>
    </row>
    <row r="101" spans="1:17" ht="14.25" customHeight="1">
      <c r="A101" s="204"/>
      <c r="B101" s="38">
        <f>'Dane wejściowe'!AF95</f>
        <v>431.09</v>
      </c>
      <c r="C101" s="38">
        <f>'Dane wejściowe'!AG95</f>
        <v>333.89</v>
      </c>
      <c r="D101" s="38">
        <f>'Dane wejściowe'!AH95</f>
        <v>420.19</v>
      </c>
      <c r="E101" s="38">
        <f>'Dane wejściowe'!AI95</f>
        <v>481.81</v>
      </c>
      <c r="F101" s="58">
        <f>SQRT((B101-D101)^2+(C101-E101)^2)</f>
        <v>148.3210585183372</v>
      </c>
      <c r="G101" s="58">
        <f>F101/$G$6</f>
        <v>17.798527022200464</v>
      </c>
      <c r="H101" s="189"/>
      <c r="I101" s="201"/>
      <c r="J101" s="201"/>
      <c r="K101" s="10" t="s">
        <v>5</v>
      </c>
      <c r="L101" s="10">
        <f t="shared" ref="L101:Q101" si="47">IF(L97&gt;0,10^(0.1*L100),0)</f>
        <v>0</v>
      </c>
      <c r="M101" s="10">
        <f t="shared" si="47"/>
        <v>0</v>
      </c>
      <c r="N101" s="10">
        <f t="shared" si="47"/>
        <v>0</v>
      </c>
      <c r="O101" s="10">
        <f t="shared" si="47"/>
        <v>0</v>
      </c>
      <c r="P101" s="10">
        <f t="shared" si="47"/>
        <v>0</v>
      </c>
      <c r="Q101" s="11">
        <f t="shared" si="47"/>
        <v>10000000000</v>
      </c>
    </row>
  </sheetData>
  <mergeCells count="109">
    <mergeCell ref="CA9:CD9"/>
    <mergeCell ref="H12:H16"/>
    <mergeCell ref="I12:I16"/>
    <mergeCell ref="J12:J16"/>
    <mergeCell ref="A14:A16"/>
    <mergeCell ref="B14:E14"/>
    <mergeCell ref="BC9:BF9"/>
    <mergeCell ref="BG9:BJ9"/>
    <mergeCell ref="BK9:BN9"/>
    <mergeCell ref="BO9:BR9"/>
    <mergeCell ref="BS9:BV9"/>
    <mergeCell ref="BW9:BZ9"/>
    <mergeCell ref="AE9:AH9"/>
    <mergeCell ref="AI9:AL9"/>
    <mergeCell ref="AM9:AP9"/>
    <mergeCell ref="AQ9:AT9"/>
    <mergeCell ref="AU9:AX9"/>
    <mergeCell ref="AY9:BB9"/>
    <mergeCell ref="H7:H11"/>
    <mergeCell ref="I7:I11"/>
    <mergeCell ref="J7:J11"/>
    <mergeCell ref="A9:A11"/>
    <mergeCell ref="B9:E9"/>
    <mergeCell ref="AA9:AD9"/>
    <mergeCell ref="H17:H21"/>
    <mergeCell ref="I17:I21"/>
    <mergeCell ref="J17:J21"/>
    <mergeCell ref="A19:A21"/>
    <mergeCell ref="B19:E19"/>
    <mergeCell ref="H22:H26"/>
    <mergeCell ref="I22:I26"/>
    <mergeCell ref="J22:J26"/>
    <mergeCell ref="A24:A26"/>
    <mergeCell ref="B24:E24"/>
    <mergeCell ref="H27:H31"/>
    <mergeCell ref="I27:I31"/>
    <mergeCell ref="J27:J31"/>
    <mergeCell ref="A29:A31"/>
    <mergeCell ref="B29:E29"/>
    <mergeCell ref="H32:H36"/>
    <mergeCell ref="I32:I36"/>
    <mergeCell ref="J32:J36"/>
    <mergeCell ref="A34:A36"/>
    <mergeCell ref="B34:E34"/>
    <mergeCell ref="H37:H41"/>
    <mergeCell ref="I37:I41"/>
    <mergeCell ref="J37:J41"/>
    <mergeCell ref="A39:A41"/>
    <mergeCell ref="B39:E39"/>
    <mergeCell ref="H42:H46"/>
    <mergeCell ref="I42:I46"/>
    <mergeCell ref="J42:J46"/>
    <mergeCell ref="A44:A46"/>
    <mergeCell ref="B44:E44"/>
    <mergeCell ref="H47:H51"/>
    <mergeCell ref="I47:I51"/>
    <mergeCell ref="J47:J51"/>
    <mergeCell ref="A49:A51"/>
    <mergeCell ref="B49:E49"/>
    <mergeCell ref="H52:H56"/>
    <mergeCell ref="I52:I56"/>
    <mergeCell ref="J52:J56"/>
    <mergeCell ref="A54:A56"/>
    <mergeCell ref="B54:E54"/>
    <mergeCell ref="H57:H61"/>
    <mergeCell ref="I57:I61"/>
    <mergeCell ref="J57:J61"/>
    <mergeCell ref="A59:A61"/>
    <mergeCell ref="B59:E59"/>
    <mergeCell ref="H62:H66"/>
    <mergeCell ref="I62:I66"/>
    <mergeCell ref="J62:J66"/>
    <mergeCell ref="A64:A66"/>
    <mergeCell ref="B64:E64"/>
    <mergeCell ref="H67:H71"/>
    <mergeCell ref="I67:I71"/>
    <mergeCell ref="J67:J71"/>
    <mergeCell ref="A69:A71"/>
    <mergeCell ref="B69:E69"/>
    <mergeCell ref="H72:H76"/>
    <mergeCell ref="I72:I76"/>
    <mergeCell ref="J72:J76"/>
    <mergeCell ref="A74:A76"/>
    <mergeCell ref="B74:E74"/>
    <mergeCell ref="H77:H81"/>
    <mergeCell ref="I77:I81"/>
    <mergeCell ref="J77:J81"/>
    <mergeCell ref="A79:A81"/>
    <mergeCell ref="B79:E79"/>
    <mergeCell ref="H82:H86"/>
    <mergeCell ref="I82:I86"/>
    <mergeCell ref="J82:J86"/>
    <mergeCell ref="A84:A86"/>
    <mergeCell ref="B84:E84"/>
    <mergeCell ref="H97:H101"/>
    <mergeCell ref="I97:I101"/>
    <mergeCell ref="J97:J101"/>
    <mergeCell ref="A99:A101"/>
    <mergeCell ref="B99:E99"/>
    <mergeCell ref="H87:H91"/>
    <mergeCell ref="I87:I91"/>
    <mergeCell ref="J87:J91"/>
    <mergeCell ref="A89:A91"/>
    <mergeCell ref="B89:E89"/>
    <mergeCell ref="H92:H96"/>
    <mergeCell ref="I92:I96"/>
    <mergeCell ref="J92:J96"/>
    <mergeCell ref="A94:A96"/>
    <mergeCell ref="B94:E94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J141"/>
  <sheetViews>
    <sheetView workbookViewId="0">
      <selection activeCell="J7" sqref="J7"/>
    </sheetView>
  </sheetViews>
  <sheetFormatPr defaultRowHeight="14.25"/>
  <cols>
    <col min="1" max="1" width="15.625" customWidth="1"/>
    <col min="2" max="2" width="9.25" bestFit="1" customWidth="1"/>
    <col min="3" max="3" width="9.125" customWidth="1"/>
    <col min="6" max="6" width="9.5" style="13" bestFit="1" customWidth="1"/>
    <col min="7" max="7" width="9.625" style="13" customWidth="1"/>
    <col min="8" max="8" width="10" style="53" customWidth="1"/>
    <col min="9" max="9" width="12.25" bestFit="1" customWidth="1"/>
    <col min="10" max="15" width="9.125" customWidth="1"/>
  </cols>
  <sheetData>
    <row r="1" spans="1:10">
      <c r="A1" s="19"/>
      <c r="B1" s="19"/>
      <c r="C1" s="19"/>
      <c r="D1" s="19"/>
      <c r="E1" s="19"/>
      <c r="F1" s="21"/>
      <c r="G1" s="21"/>
      <c r="H1" s="50"/>
      <c r="I1" s="20"/>
      <c r="J1" s="19"/>
    </row>
    <row r="2" spans="1:10" ht="15.75" thickBot="1">
      <c r="A2" s="22"/>
      <c r="B2" s="23"/>
      <c r="C2" s="23"/>
      <c r="D2" s="23"/>
      <c r="E2" s="23"/>
      <c r="F2" s="21"/>
      <c r="G2" s="21"/>
      <c r="H2" s="50"/>
      <c r="I2" s="20"/>
      <c r="J2" s="19"/>
    </row>
    <row r="3" spans="1:10" ht="39.75" customHeight="1">
      <c r="A3" s="22"/>
      <c r="B3" s="45" t="s">
        <v>68</v>
      </c>
      <c r="C3" s="46" t="s">
        <v>11</v>
      </c>
      <c r="D3" s="46" t="s">
        <v>12</v>
      </c>
      <c r="E3" s="46" t="s">
        <v>13</v>
      </c>
      <c r="F3" s="46" t="s">
        <v>14</v>
      </c>
      <c r="G3" s="46" t="s">
        <v>69</v>
      </c>
      <c r="H3" s="51" t="s">
        <v>82</v>
      </c>
      <c r="I3" s="20"/>
      <c r="J3" s="19"/>
    </row>
    <row r="4" spans="1:10" ht="14.25" customHeight="1">
      <c r="A4" s="22"/>
      <c r="B4" s="210" t="s">
        <v>194</v>
      </c>
      <c r="C4" s="211"/>
      <c r="D4" s="211"/>
      <c r="E4" s="211"/>
      <c r="F4" s="211"/>
      <c r="G4" s="211"/>
      <c r="H4" s="212"/>
      <c r="I4" s="20"/>
      <c r="J4" s="19"/>
    </row>
    <row r="5" spans="1:10" ht="15">
      <c r="A5" s="22">
        <v>1</v>
      </c>
      <c r="B5" s="47" t="s">
        <v>192</v>
      </c>
      <c r="C5" s="48">
        <f>'8h dzień DOK'!B11</f>
        <v>417.2</v>
      </c>
      <c r="D5" s="48">
        <f>'8h dzień DOK'!C11</f>
        <v>481.08</v>
      </c>
      <c r="E5" s="48">
        <f>'8h dzień DOK'!D11</f>
        <v>427.87</v>
      </c>
      <c r="F5" s="48">
        <f>'8h dzień DOK'!E11</f>
        <v>336.76</v>
      </c>
      <c r="G5" s="48">
        <f>'8h dzień DOK'!F11</f>
        <v>144.71389463351471</v>
      </c>
      <c r="H5" s="90">
        <f>'8h dzień DOK'!H7</f>
        <v>82.116627541397506</v>
      </c>
      <c r="I5" s="20"/>
      <c r="J5" s="19"/>
    </row>
    <row r="6" spans="1:10" ht="15">
      <c r="A6" s="22">
        <v>2</v>
      </c>
      <c r="B6" s="47" t="s">
        <v>192</v>
      </c>
      <c r="C6" s="48">
        <f>'8h dzień DOK'!B16</f>
        <v>427.87</v>
      </c>
      <c r="D6" s="48">
        <f>'8h dzień DOK'!C16</f>
        <v>336.76</v>
      </c>
      <c r="E6" s="48">
        <f>'8h dzień DOK'!D16</f>
        <v>168.9</v>
      </c>
      <c r="F6" s="48">
        <f>'8h dzień DOK'!E16</f>
        <v>326.99</v>
      </c>
      <c r="G6" s="48">
        <f>'8h dzień DOK'!F16</f>
        <v>259.15422782582579</v>
      </c>
      <c r="H6" s="90">
        <f>'8h dzień DOK'!H12</f>
        <v>84.647108207336743</v>
      </c>
      <c r="I6" s="20"/>
      <c r="J6" s="19"/>
    </row>
    <row r="7" spans="1:10" ht="14.25" customHeight="1">
      <c r="A7" s="22">
        <v>3</v>
      </c>
      <c r="B7" s="47" t="s">
        <v>192</v>
      </c>
      <c r="C7" s="48">
        <f>'8h dzień DOK'!B21</f>
        <v>168.9</v>
      </c>
      <c r="D7" s="48">
        <f>'8h dzień DOK'!C21</f>
        <v>326.99</v>
      </c>
      <c r="E7" s="48">
        <f>'8h dzień DOK'!D21</f>
        <v>175.69</v>
      </c>
      <c r="F7" s="48">
        <f>'8h dzień DOK'!E21</f>
        <v>249.31</v>
      </c>
      <c r="G7" s="48">
        <f>'8h dzień DOK'!F21</f>
        <v>77.976191879316602</v>
      </c>
      <c r="H7" s="90">
        <f>'8h dzień DOK'!H17</f>
        <v>79.431145441921032</v>
      </c>
      <c r="I7" s="20"/>
      <c r="J7" s="19"/>
    </row>
    <row r="8" spans="1:10" ht="14.25" customHeight="1">
      <c r="A8" s="22">
        <v>4</v>
      </c>
      <c r="B8" s="47" t="s">
        <v>192</v>
      </c>
      <c r="C8" s="48">
        <f>'8h dzień DOK'!B26</f>
        <v>175.69</v>
      </c>
      <c r="D8" s="48">
        <f>'8h dzień DOK'!C26</f>
        <v>249.31</v>
      </c>
      <c r="E8" s="48">
        <f>'8h dzień DOK'!D26</f>
        <v>198.5</v>
      </c>
      <c r="F8" s="48">
        <f>'8h dzień DOK'!E26</f>
        <v>225.61</v>
      </c>
      <c r="G8" s="48">
        <f>'8h dzień DOK'!F26</f>
        <v>32.893557119898112</v>
      </c>
      <c r="H8" s="90">
        <f>'8h dzień DOK'!H22</f>
        <v>75.682633632152474</v>
      </c>
      <c r="I8" s="20"/>
      <c r="J8" s="19"/>
    </row>
    <row r="9" spans="1:10" s="81" customFormat="1" ht="14.25" customHeight="1">
      <c r="A9" s="22">
        <v>5</v>
      </c>
      <c r="B9" s="47" t="s">
        <v>192</v>
      </c>
      <c r="C9" s="48">
        <f>'8h dzień DOK'!B31</f>
        <v>198.5</v>
      </c>
      <c r="D9" s="48">
        <f>'8h dzień DOK'!C31</f>
        <v>225.61</v>
      </c>
      <c r="E9" s="48">
        <f>'8h dzień DOK'!D31</f>
        <v>198.5</v>
      </c>
      <c r="F9" s="48">
        <f>'8h dzień DOK'!E31</f>
        <v>0.79</v>
      </c>
      <c r="G9" s="48">
        <f>'8h dzień DOK'!F31</f>
        <v>224.82000000000002</v>
      </c>
      <c r="H9" s="90">
        <f>'8h dzień DOK'!H27</f>
        <v>92.286125762338401</v>
      </c>
      <c r="I9" s="20"/>
      <c r="J9" s="19"/>
    </row>
    <row r="10" spans="1:10" s="81" customFormat="1" ht="14.25" customHeight="1">
      <c r="A10" s="22">
        <v>6</v>
      </c>
      <c r="B10" s="47" t="s">
        <v>192</v>
      </c>
      <c r="C10" s="48">
        <f>'8h dzień DOK'!B36</f>
        <v>198.5</v>
      </c>
      <c r="D10" s="48">
        <f>'8h dzień DOK'!C36</f>
        <v>0.79</v>
      </c>
      <c r="E10" s="48">
        <f>'8h dzień DOK'!D36</f>
        <v>187.2</v>
      </c>
      <c r="F10" s="48">
        <f>'8h dzień DOK'!E36</f>
        <v>-19.59</v>
      </c>
      <c r="G10" s="48">
        <f>'8h dzień DOK'!F36</f>
        <v>23.303098506421851</v>
      </c>
      <c r="H10" s="90">
        <f>'8h dzień DOK'!H32</f>
        <v>74.185661934636911</v>
      </c>
      <c r="I10" s="20"/>
      <c r="J10" s="19"/>
    </row>
    <row r="11" spans="1:10" s="81" customFormat="1" ht="14.25" customHeight="1">
      <c r="A11" s="22">
        <v>7</v>
      </c>
      <c r="B11" s="47" t="s">
        <v>192</v>
      </c>
      <c r="C11" s="48">
        <f>'8h dzień DOK'!B41</f>
        <v>187.2</v>
      </c>
      <c r="D11" s="48">
        <f>'8h dzień DOK'!C41</f>
        <v>-19.59</v>
      </c>
      <c r="E11" s="48">
        <f>'8h dzień DOK'!D41</f>
        <v>162.16</v>
      </c>
      <c r="F11" s="48">
        <f>'8h dzień DOK'!E41</f>
        <v>-21.01</v>
      </c>
      <c r="G11" s="48">
        <f>'8h dzień DOK'!F41</f>
        <v>25.080231258901893</v>
      </c>
      <c r="H11" s="90">
        <f>'8h dzień DOK'!H37</f>
        <v>74.504840591515929</v>
      </c>
      <c r="I11" s="20"/>
      <c r="J11" s="19"/>
    </row>
    <row r="12" spans="1:10" s="81" customFormat="1" ht="14.25" customHeight="1">
      <c r="A12" s="22">
        <v>8</v>
      </c>
      <c r="B12" s="47" t="s">
        <v>192</v>
      </c>
      <c r="C12" s="48">
        <f>'8h dzień DOK'!B46</f>
        <v>162.16</v>
      </c>
      <c r="D12" s="48">
        <f>'8h dzień DOK'!C46</f>
        <v>-21.01</v>
      </c>
      <c r="E12" s="48">
        <f>'8h dzień DOK'!D46</f>
        <v>124.98</v>
      </c>
      <c r="F12" s="48">
        <f>'8h dzień DOK'!E46</f>
        <v>18.579999999999998</v>
      </c>
      <c r="G12" s="48">
        <f>'8h dzień DOK'!F46</f>
        <v>54.311329388995809</v>
      </c>
      <c r="H12" s="90">
        <f>'8h dzień DOK'!H42</f>
        <v>77.860429556807972</v>
      </c>
      <c r="I12" s="20"/>
      <c r="J12" s="19"/>
    </row>
    <row r="13" spans="1:10" s="81" customFormat="1" ht="14.25" customHeight="1">
      <c r="A13" s="22">
        <v>9</v>
      </c>
      <c r="B13" s="47" t="s">
        <v>192</v>
      </c>
      <c r="C13" s="48">
        <f>'8h dzień DOK'!B51</f>
        <v>124.98</v>
      </c>
      <c r="D13" s="48">
        <f>'8h dzień DOK'!C51</f>
        <v>18.579999999999998</v>
      </c>
      <c r="E13" s="48">
        <f>'8h dzień DOK'!D51</f>
        <v>94.98</v>
      </c>
      <c r="F13" s="48">
        <f>'8h dzień DOK'!E51</f>
        <v>18.579999999999998</v>
      </c>
      <c r="G13" s="48">
        <f>'8h dzień DOK'!F51</f>
        <v>30</v>
      </c>
      <c r="H13" s="90">
        <f>'8h dzień DOK'!H47</f>
        <v>80.925452076056075</v>
      </c>
      <c r="I13" s="20"/>
      <c r="J13" s="19"/>
    </row>
    <row r="14" spans="1:10">
      <c r="A14" s="19"/>
      <c r="B14" s="210" t="s">
        <v>195</v>
      </c>
      <c r="C14" s="211"/>
      <c r="D14" s="211"/>
      <c r="E14" s="211"/>
      <c r="F14" s="211"/>
      <c r="G14" s="211"/>
      <c r="H14" s="212"/>
      <c r="I14" s="20"/>
      <c r="J14" s="19"/>
    </row>
    <row r="15" spans="1:10" ht="14.25" customHeight="1">
      <c r="A15" s="22">
        <v>10</v>
      </c>
      <c r="B15" s="47" t="s">
        <v>193</v>
      </c>
      <c r="C15" s="48">
        <f>'8h dzień DOK'!B56</f>
        <v>94.98</v>
      </c>
      <c r="D15" s="48">
        <f>'8h dzień DOK'!C56</f>
        <v>18.579999999999998</v>
      </c>
      <c r="E15" s="48">
        <f>'8h dzień DOK'!D56</f>
        <v>124.98</v>
      </c>
      <c r="F15" s="48">
        <f>'8h dzień DOK'!E56</f>
        <v>18.579999999999998</v>
      </c>
      <c r="G15" s="48">
        <f>'8h dzień DOK'!F56</f>
        <v>30</v>
      </c>
      <c r="H15" s="90">
        <f>'8h dzień DOK'!H52</f>
        <v>77.829045900798107</v>
      </c>
      <c r="I15" s="20"/>
      <c r="J15" s="19"/>
    </row>
    <row r="16" spans="1:10" ht="14.25" customHeight="1">
      <c r="A16" s="22">
        <v>11</v>
      </c>
      <c r="B16" s="47" t="s">
        <v>193</v>
      </c>
      <c r="C16" s="48">
        <f>'8h dzień DOK'!B61</f>
        <v>124.98</v>
      </c>
      <c r="D16" s="48">
        <f>'8h dzień DOK'!C61</f>
        <v>18.579999999999998</v>
      </c>
      <c r="E16" s="48">
        <f>'8h dzień DOK'!D61</f>
        <v>155.87</v>
      </c>
      <c r="F16" s="48">
        <f>'8h dzień DOK'!E61</f>
        <v>-33.840000000000003</v>
      </c>
      <c r="G16" s="48">
        <f>'8h dzień DOK'!F61</f>
        <v>60.844461539239539</v>
      </c>
      <c r="H16" s="90">
        <f>'8h dzień DOK'!H57</f>
        <v>72.35373574488942</v>
      </c>
      <c r="I16" s="20"/>
      <c r="J16" s="19"/>
    </row>
    <row r="17" spans="1:10" ht="14.25" customHeight="1">
      <c r="A17" s="22">
        <v>12</v>
      </c>
      <c r="B17" s="47" t="s">
        <v>193</v>
      </c>
      <c r="C17" s="48">
        <f>'8h dzień DOK'!B66</f>
        <v>155.87</v>
      </c>
      <c r="D17" s="48">
        <f>'8h dzień DOK'!C66</f>
        <v>-33.840000000000003</v>
      </c>
      <c r="E17" s="48">
        <f>'8h dzień DOK'!D66</f>
        <v>208.5</v>
      </c>
      <c r="F17" s="48">
        <f>'8h dzień DOK'!E66</f>
        <v>-53.8</v>
      </c>
      <c r="G17" s="48">
        <f>'8h dzień DOK'!F66</f>
        <v>56.287818397944676</v>
      </c>
      <c r="H17" s="90">
        <f>'8h dzień DOK'!H62</f>
        <v>72.015669390575781</v>
      </c>
      <c r="I17" s="20"/>
      <c r="J17" s="19"/>
    </row>
    <row r="18" spans="1:10" ht="14.25" customHeight="1">
      <c r="A18" s="22">
        <v>13</v>
      </c>
      <c r="B18" s="47" t="s">
        <v>193</v>
      </c>
      <c r="C18" s="48">
        <f>'8h dzień DOK'!B71</f>
        <v>208.5</v>
      </c>
      <c r="D18" s="48">
        <f>'8h dzień DOK'!C71</f>
        <v>-53.8</v>
      </c>
      <c r="E18" s="48">
        <f>'8h dzień DOK'!D71</f>
        <v>208.5</v>
      </c>
      <c r="F18" s="48">
        <f>'8h dzień DOK'!E71</f>
        <v>79.099999999999994</v>
      </c>
      <c r="G18" s="48">
        <f>'8h dzień DOK'!F71</f>
        <v>132.89999999999998</v>
      </c>
      <c r="H18" s="90">
        <f>'8h dzień DOK'!H67</f>
        <v>83.527858247182991</v>
      </c>
      <c r="I18" s="20"/>
      <c r="J18" s="19"/>
    </row>
    <row r="19" spans="1:10" ht="14.25" customHeight="1">
      <c r="A19" s="22">
        <v>14</v>
      </c>
      <c r="B19" s="47" t="s">
        <v>193</v>
      </c>
      <c r="C19" s="48">
        <f>'8h dzień DOK'!B76</f>
        <v>208.5</v>
      </c>
      <c r="D19" s="48">
        <f>'8h dzień DOK'!C76</f>
        <v>79.099999999999994</v>
      </c>
      <c r="E19" s="48">
        <f>'8h dzień DOK'!D76</f>
        <v>201.5</v>
      </c>
      <c r="F19" s="48">
        <f>'8h dzień DOK'!E76</f>
        <v>132.59</v>
      </c>
      <c r="G19" s="48">
        <f>'8h dzień DOK'!F76</f>
        <v>53.94608512209205</v>
      </c>
      <c r="H19" s="90">
        <f>'8h dzień DOK'!H72</f>
        <v>71.83112455774679</v>
      </c>
      <c r="I19" s="20"/>
      <c r="J19" s="19"/>
    </row>
    <row r="20" spans="1:10" ht="14.25" customHeight="1">
      <c r="A20" s="22">
        <v>15</v>
      </c>
      <c r="B20" s="47" t="s">
        <v>193</v>
      </c>
      <c r="C20" s="48">
        <f>'8h dzień DOK'!B81</f>
        <v>201.5</v>
      </c>
      <c r="D20" s="48">
        <f>'8h dzień DOK'!C81</f>
        <v>132.59</v>
      </c>
      <c r="E20" s="48">
        <f>'8h dzień DOK'!D81</f>
        <v>201.5</v>
      </c>
      <c r="F20" s="48">
        <f>'8h dzień DOK'!E81</f>
        <v>226.82</v>
      </c>
      <c r="G20" s="48">
        <f>'8h dzień DOK'!F81</f>
        <v>94.22999999999999</v>
      </c>
      <c r="H20" s="90">
        <f>'8h dzień DOK'!H77</f>
        <v>74.253417135655496</v>
      </c>
      <c r="I20" s="20"/>
      <c r="J20" s="19"/>
    </row>
    <row r="21" spans="1:10" s="81" customFormat="1" ht="14.25" customHeight="1">
      <c r="A21" s="22">
        <v>16</v>
      </c>
      <c r="B21" s="47" t="s">
        <v>193</v>
      </c>
      <c r="C21" s="48">
        <f>'8h dzień DOK'!B86</f>
        <v>201.5</v>
      </c>
      <c r="D21" s="48">
        <f>'8h dzień DOK'!C86</f>
        <v>226.82</v>
      </c>
      <c r="E21" s="48">
        <f>'8h dzień DOK'!D86</f>
        <v>178.5</v>
      </c>
      <c r="F21" s="48">
        <f>'8h dzień DOK'!E86</f>
        <v>250.71</v>
      </c>
      <c r="G21" s="48">
        <f>'8h dzień DOK'!F86</f>
        <v>33.162208913158977</v>
      </c>
      <c r="H21" s="90">
        <f>'8h dzień DOK'!H82</f>
        <v>69.717959733619708</v>
      </c>
      <c r="I21" s="20"/>
      <c r="J21" s="19"/>
    </row>
    <row r="22" spans="1:10" s="81" customFormat="1" ht="14.25" customHeight="1">
      <c r="A22" s="22">
        <v>17</v>
      </c>
      <c r="B22" s="47" t="s">
        <v>193</v>
      </c>
      <c r="C22" s="48">
        <f>'8h dzień DOK'!B91</f>
        <v>178.5</v>
      </c>
      <c r="D22" s="48">
        <f>'8h dzień DOK'!C91</f>
        <v>250.71</v>
      </c>
      <c r="E22" s="48">
        <f>'8h dzień DOK'!D91</f>
        <v>172.42</v>
      </c>
      <c r="F22" s="48">
        <f>'8h dzień DOK'!E91</f>
        <v>323.87</v>
      </c>
      <c r="G22" s="48">
        <f>'8h dzień DOK'!F91</f>
        <v>73.412206069563112</v>
      </c>
      <c r="H22" s="90">
        <f>'8h dzień DOK'!H87</f>
        <v>73.169207974579763</v>
      </c>
      <c r="I22" s="20"/>
      <c r="J22" s="19"/>
    </row>
    <row r="23" spans="1:10" s="81" customFormat="1" ht="14.25" customHeight="1">
      <c r="A23" s="22">
        <v>18</v>
      </c>
      <c r="B23" s="47" t="s">
        <v>193</v>
      </c>
      <c r="C23" s="48">
        <f>'8h dzień DOK'!B96</f>
        <v>172.42</v>
      </c>
      <c r="D23" s="48">
        <f>'8h dzień DOK'!C96</f>
        <v>323.87</v>
      </c>
      <c r="E23" s="48">
        <f>'8h dzień DOK'!D96</f>
        <v>431.09</v>
      </c>
      <c r="F23" s="48">
        <f>'8h dzień DOK'!E96</f>
        <v>333.89</v>
      </c>
      <c r="G23" s="48">
        <f>'8h dzień DOK'!F96</f>
        <v>258.86399768990663</v>
      </c>
      <c r="H23" s="90">
        <f>'8h dzień DOK'!H92</f>
        <v>78.642241762355027</v>
      </c>
      <c r="I23" s="20"/>
      <c r="J23" s="19"/>
    </row>
    <row r="24" spans="1:10" s="81" customFormat="1" ht="14.25" customHeight="1">
      <c r="A24" s="22">
        <v>19</v>
      </c>
      <c r="B24" s="47" t="s">
        <v>193</v>
      </c>
      <c r="C24" s="48">
        <f>'8h dzień DOK'!B101</f>
        <v>431.09</v>
      </c>
      <c r="D24" s="48">
        <f>'8h dzień DOK'!C101</f>
        <v>333.89</v>
      </c>
      <c r="E24" s="48">
        <f>'8h dzień DOK'!D101</f>
        <v>420.19</v>
      </c>
      <c r="F24" s="48">
        <f>'8h dzień DOK'!E101</f>
        <v>481.81</v>
      </c>
      <c r="G24" s="48">
        <f>'8h dzień DOK'!F101</f>
        <v>148.3210585183372</v>
      </c>
      <c r="H24" s="90">
        <f>'8h dzień DOK'!H97</f>
        <v>76.223553386749373</v>
      </c>
      <c r="I24" s="20"/>
      <c r="J24" s="19"/>
    </row>
    <row r="25" spans="1:10" s="109" customFormat="1" ht="14.25" customHeight="1">
      <c r="A25" s="22"/>
      <c r="B25" s="210" t="s">
        <v>199</v>
      </c>
      <c r="C25" s="211"/>
      <c r="D25" s="211"/>
      <c r="E25" s="211"/>
      <c r="F25" s="211"/>
      <c r="G25" s="211"/>
      <c r="H25" s="212"/>
      <c r="I25" s="20"/>
      <c r="J25" s="19"/>
    </row>
    <row r="26" spans="1:10" s="109" customFormat="1" ht="14.25" customHeight="1">
      <c r="A26" s="22">
        <v>20</v>
      </c>
      <c r="B26" s="47" t="s">
        <v>197</v>
      </c>
      <c r="C26" s="48">
        <f>'8h dzień DOŚ'!B11</f>
        <v>417.2</v>
      </c>
      <c r="D26" s="48">
        <f>'8h dzień DOŚ'!C11</f>
        <v>481.08</v>
      </c>
      <c r="E26" s="48">
        <f>'8h dzień DOŚ'!D11</f>
        <v>427.87</v>
      </c>
      <c r="F26" s="48">
        <f>'8h dzień DOŚ'!E11</f>
        <v>336.76</v>
      </c>
      <c r="G26" s="48">
        <f>'8h dzień DOŚ'!F11</f>
        <v>144.71389463351471</v>
      </c>
      <c r="H26" s="90">
        <f>'8h dzień DOŚ'!H7</f>
        <v>78.94242342287599</v>
      </c>
      <c r="I26" s="20"/>
      <c r="J26" s="19"/>
    </row>
    <row r="27" spans="1:10" s="109" customFormat="1" ht="14.25" customHeight="1">
      <c r="A27" s="22">
        <v>21</v>
      </c>
      <c r="B27" s="47" t="s">
        <v>197</v>
      </c>
      <c r="C27" s="48">
        <f>'8h dzień DOŚ'!B16</f>
        <v>427.87</v>
      </c>
      <c r="D27" s="48">
        <f>'8h dzień DOŚ'!C16</f>
        <v>336.76</v>
      </c>
      <c r="E27" s="48">
        <f>'8h dzień DOŚ'!D16</f>
        <v>168.9</v>
      </c>
      <c r="F27" s="48">
        <f>'8h dzień DOŚ'!E16</f>
        <v>326.99</v>
      </c>
      <c r="G27" s="48">
        <f>'8h dzień DOŚ'!F16</f>
        <v>259.15422782582579</v>
      </c>
      <c r="H27" s="90">
        <f>'8h dzień DOŚ'!H12</f>
        <v>81.472904088815241</v>
      </c>
      <c r="I27" s="20"/>
      <c r="J27" s="19"/>
    </row>
    <row r="28" spans="1:10" s="109" customFormat="1" ht="14.25" customHeight="1">
      <c r="A28" s="22">
        <v>22</v>
      </c>
      <c r="B28" s="47" t="s">
        <v>197</v>
      </c>
      <c r="C28" s="48">
        <f>'8h dzień DOŚ'!B21</f>
        <v>168.9</v>
      </c>
      <c r="D28" s="48">
        <f>'8h dzień DOŚ'!C21</f>
        <v>326.99</v>
      </c>
      <c r="E28" s="48">
        <f>'8h dzień DOŚ'!D21</f>
        <v>175.69</v>
      </c>
      <c r="F28" s="48">
        <f>'8h dzień DOŚ'!E21</f>
        <v>249.31</v>
      </c>
      <c r="G28" s="48">
        <f>'8h dzień DOŚ'!F21</f>
        <v>77.976191879316602</v>
      </c>
      <c r="H28" s="90">
        <f>'8h dzień DOŚ'!H17</f>
        <v>76.256941323399531</v>
      </c>
      <c r="I28" s="20"/>
      <c r="J28" s="19"/>
    </row>
    <row r="29" spans="1:10" s="109" customFormat="1" ht="14.25" customHeight="1">
      <c r="A29" s="22">
        <v>23</v>
      </c>
      <c r="B29" s="47" t="s">
        <v>197</v>
      </c>
      <c r="C29" s="48">
        <f>'8h dzień DOŚ'!B26</f>
        <v>175.69</v>
      </c>
      <c r="D29" s="48">
        <f>'8h dzień DOŚ'!C26</f>
        <v>249.31</v>
      </c>
      <c r="E29" s="48">
        <f>'8h dzień DOŚ'!D26</f>
        <v>198.5</v>
      </c>
      <c r="F29" s="48">
        <f>'8h dzień DOŚ'!E26</f>
        <v>225.61</v>
      </c>
      <c r="G29" s="48">
        <f>'8h dzień DOŚ'!F26</f>
        <v>32.893557119898112</v>
      </c>
      <c r="H29" s="90">
        <f>'8h dzień DOŚ'!H22</f>
        <v>72.508429513630958</v>
      </c>
      <c r="I29" s="20"/>
      <c r="J29" s="19"/>
    </row>
    <row r="30" spans="1:10" s="109" customFormat="1" ht="14.25" customHeight="1">
      <c r="A30" s="22">
        <v>24</v>
      </c>
      <c r="B30" s="47" t="s">
        <v>197</v>
      </c>
      <c r="C30" s="48">
        <f>'8h dzień DOŚ'!B31</f>
        <v>198.5</v>
      </c>
      <c r="D30" s="48">
        <f>'8h dzień DOŚ'!C31</f>
        <v>225.61</v>
      </c>
      <c r="E30" s="48">
        <f>'8h dzień DOŚ'!D31</f>
        <v>198.5</v>
      </c>
      <c r="F30" s="48">
        <f>'8h dzień DOŚ'!E31</f>
        <v>-81.010000000000005</v>
      </c>
      <c r="G30" s="48">
        <f>'8h dzień DOŚ'!F31</f>
        <v>306.62</v>
      </c>
      <c r="H30" s="90">
        <f>'8h dzień DOŚ'!H27</f>
        <v>90.186159483014052</v>
      </c>
      <c r="I30" s="20"/>
      <c r="J30" s="19"/>
    </row>
    <row r="31" spans="1:10" s="109" customFormat="1" ht="14.25" customHeight="1">
      <c r="A31" s="22">
        <v>25</v>
      </c>
      <c r="B31" s="47" t="s">
        <v>197</v>
      </c>
      <c r="C31" s="48">
        <f>'8h dzień DOŚ'!B36</f>
        <v>198.5</v>
      </c>
      <c r="D31" s="48">
        <f>'8h dzień DOŚ'!C36</f>
        <v>-81.010000000000005</v>
      </c>
      <c r="E31" s="48">
        <f>'8h dzień DOŚ'!D36</f>
        <v>138.34</v>
      </c>
      <c r="F31" s="48">
        <f>'8h dzień DOŚ'!E36</f>
        <v>-81.010000000000005</v>
      </c>
      <c r="G31" s="48">
        <f>'8h dzień DOŚ'!F36</f>
        <v>60.16</v>
      </c>
      <c r="H31" s="90">
        <f>'8h dzień DOŚ'!H32</f>
        <v>79.649977590254963</v>
      </c>
      <c r="I31" s="20"/>
      <c r="J31" s="19"/>
    </row>
    <row r="32" spans="1:10" s="109" customFormat="1" ht="14.25" customHeight="1">
      <c r="A32" s="22"/>
      <c r="B32" s="210" t="s">
        <v>196</v>
      </c>
      <c r="C32" s="211"/>
      <c r="D32" s="211"/>
      <c r="E32" s="211"/>
      <c r="F32" s="211"/>
      <c r="G32" s="211"/>
      <c r="H32" s="212"/>
      <c r="I32" s="20"/>
      <c r="J32" s="19"/>
    </row>
    <row r="33" spans="1:10" s="109" customFormat="1" ht="14.25" customHeight="1">
      <c r="A33" s="22">
        <v>26</v>
      </c>
      <c r="B33" s="47" t="s">
        <v>198</v>
      </c>
      <c r="C33" s="48">
        <f>'8h dzień DOŚ'!B41</f>
        <v>138.34</v>
      </c>
      <c r="D33" s="48">
        <f>'8h dzień DOŚ'!C41</f>
        <v>-81.010000000000005</v>
      </c>
      <c r="E33" s="48">
        <f>'8h dzień DOŚ'!D41</f>
        <v>208.5</v>
      </c>
      <c r="F33" s="48">
        <f>'8h dzień DOŚ'!E41</f>
        <v>-81.010000000000005</v>
      </c>
      <c r="G33" s="48">
        <f>'8h dzień DOŚ'!F41</f>
        <v>70.16</v>
      </c>
      <c r="H33" s="90">
        <f>'8h dzień DOŚ'!H37</f>
        <v>76.587123526574757</v>
      </c>
      <c r="I33" s="20"/>
      <c r="J33" s="19"/>
    </row>
    <row r="34" spans="1:10" s="109" customFormat="1" ht="14.25" customHeight="1">
      <c r="A34" s="22">
        <v>27</v>
      </c>
      <c r="B34" s="47" t="s">
        <v>198</v>
      </c>
      <c r="C34" s="48">
        <f>'8h dzień DOŚ'!B46</f>
        <v>208.5</v>
      </c>
      <c r="D34" s="48">
        <f>'8h dzień DOŚ'!C46</f>
        <v>-81.010000000000005</v>
      </c>
      <c r="E34" s="48">
        <f>'8h dzień DOŚ'!D46</f>
        <v>208.5</v>
      </c>
      <c r="F34" s="48">
        <f>'8h dzień DOŚ'!E46</f>
        <v>79.099999999999994</v>
      </c>
      <c r="G34" s="48">
        <f>'8h dzień DOŚ'!F46</f>
        <v>160.11000000000001</v>
      </c>
      <c r="H34" s="90">
        <f>'8h dzień DOŚ'!H42</f>
        <v>80.908757768602044</v>
      </c>
      <c r="I34" s="20"/>
      <c r="J34" s="19"/>
    </row>
    <row r="35" spans="1:10" s="109" customFormat="1" ht="14.25" customHeight="1">
      <c r="A35" s="22">
        <v>28</v>
      </c>
      <c r="B35" s="47" t="s">
        <v>198</v>
      </c>
      <c r="C35" s="48">
        <f>'8h dzień DOŚ'!B51</f>
        <v>208.5</v>
      </c>
      <c r="D35" s="48">
        <f>'8h dzień DOŚ'!C51</f>
        <v>79.099999999999994</v>
      </c>
      <c r="E35" s="48">
        <f>'8h dzień DOŚ'!D51</f>
        <v>201.5</v>
      </c>
      <c r="F35" s="48">
        <f>'8h dzień DOŚ'!E51</f>
        <v>132.59</v>
      </c>
      <c r="G35" s="48">
        <f>'8h dzień DOŚ'!F51</f>
        <v>53.94608512209205</v>
      </c>
      <c r="H35" s="90">
        <f>'8h dzień DOŚ'!H47</f>
        <v>68.656920439225303</v>
      </c>
      <c r="I35" s="20"/>
      <c r="J35" s="19"/>
    </row>
    <row r="36" spans="1:10" s="109" customFormat="1" ht="14.25" customHeight="1">
      <c r="A36" s="22">
        <v>29</v>
      </c>
      <c r="B36" s="47" t="s">
        <v>198</v>
      </c>
      <c r="C36" s="48">
        <f>'8h dzień DOŚ'!B56</f>
        <v>201.5</v>
      </c>
      <c r="D36" s="48">
        <f>'8h dzień DOŚ'!C56</f>
        <v>132.59</v>
      </c>
      <c r="E36" s="48">
        <f>'8h dzień DOŚ'!D56</f>
        <v>201.5</v>
      </c>
      <c r="F36" s="48">
        <f>'8h dzień DOŚ'!E56</f>
        <v>226.82</v>
      </c>
      <c r="G36" s="48">
        <f>'8h dzień DOŚ'!F56</f>
        <v>94.22999999999999</v>
      </c>
      <c r="H36" s="90">
        <f>'8h dzień DOŚ'!H52</f>
        <v>71.079213017133995</v>
      </c>
      <c r="I36" s="20"/>
      <c r="J36" s="19"/>
    </row>
    <row r="37" spans="1:10" s="109" customFormat="1" ht="14.25" customHeight="1">
      <c r="A37" s="22">
        <v>30</v>
      </c>
      <c r="B37" s="47" t="s">
        <v>198</v>
      </c>
      <c r="C37" s="48">
        <f>'8h dzień DOŚ'!B61</f>
        <v>201.5</v>
      </c>
      <c r="D37" s="48">
        <f>'8h dzień DOŚ'!C61</f>
        <v>226.82</v>
      </c>
      <c r="E37" s="48">
        <f>'8h dzień DOŚ'!D61</f>
        <v>178.5</v>
      </c>
      <c r="F37" s="48">
        <f>'8h dzień DOŚ'!E61</f>
        <v>250.71</v>
      </c>
      <c r="G37" s="48">
        <f>'8h dzień DOŚ'!F61</f>
        <v>33.162208913158977</v>
      </c>
      <c r="H37" s="90">
        <f>'8h dzień DOŚ'!H57</f>
        <v>66.543755615098206</v>
      </c>
      <c r="I37" s="20"/>
      <c r="J37" s="19"/>
    </row>
    <row r="38" spans="1:10" s="109" customFormat="1" ht="14.25" customHeight="1">
      <c r="A38" s="22">
        <v>31</v>
      </c>
      <c r="B38" s="47" t="s">
        <v>198</v>
      </c>
      <c r="C38" s="48">
        <f>'8h dzień DOŚ'!B66</f>
        <v>178.5</v>
      </c>
      <c r="D38" s="48">
        <f>'8h dzień DOŚ'!C66</f>
        <v>250.71</v>
      </c>
      <c r="E38" s="48">
        <f>'8h dzień DOŚ'!D66</f>
        <v>172.42</v>
      </c>
      <c r="F38" s="48">
        <f>'8h dzień DOŚ'!E66</f>
        <v>323.87</v>
      </c>
      <c r="G38" s="48">
        <f>'8h dzień DOŚ'!F66</f>
        <v>73.412206069563112</v>
      </c>
      <c r="H38" s="90">
        <f>'8h dzień DOŚ'!H62</f>
        <v>69.995003856058247</v>
      </c>
      <c r="I38" s="20"/>
      <c r="J38" s="19"/>
    </row>
    <row r="39" spans="1:10" s="109" customFormat="1" ht="14.25" customHeight="1">
      <c r="A39" s="22">
        <v>32</v>
      </c>
      <c r="B39" s="47" t="s">
        <v>198</v>
      </c>
      <c r="C39" s="48">
        <f>'8h dzień DOŚ'!B71</f>
        <v>172.42</v>
      </c>
      <c r="D39" s="48">
        <f>'8h dzień DOŚ'!C71</f>
        <v>323.87</v>
      </c>
      <c r="E39" s="48">
        <f>'8h dzień DOŚ'!D71</f>
        <v>431.09</v>
      </c>
      <c r="F39" s="48">
        <f>'8h dzień DOŚ'!E71</f>
        <v>333.89</v>
      </c>
      <c r="G39" s="48">
        <f>'8h dzień DOŚ'!F71</f>
        <v>258.86399768990663</v>
      </c>
      <c r="H39" s="90">
        <f>'8h dzień DOŚ'!H67</f>
        <v>75.468037643833526</v>
      </c>
      <c r="I39" s="20"/>
      <c r="J39" s="19"/>
    </row>
    <row r="40" spans="1:10" s="109" customFormat="1" ht="14.25" customHeight="1">
      <c r="A40" s="22">
        <v>33</v>
      </c>
      <c r="B40" s="47" t="s">
        <v>198</v>
      </c>
      <c r="C40" s="48">
        <f>'8h dzień DOŚ'!B76</f>
        <v>431.09</v>
      </c>
      <c r="D40" s="48">
        <f>'8h dzień DOŚ'!C76</f>
        <v>333.89</v>
      </c>
      <c r="E40" s="48">
        <f>'8h dzień DOŚ'!D76</f>
        <v>420.19</v>
      </c>
      <c r="F40" s="48">
        <f>'8h dzień DOŚ'!E76</f>
        <v>481.81</v>
      </c>
      <c r="G40" s="48">
        <f>'8h dzień DOŚ'!F76</f>
        <v>148.3210585183372</v>
      </c>
      <c r="H40" s="90">
        <f>'8h dzień DOŚ'!H72</f>
        <v>73.049349268227871</v>
      </c>
      <c r="I40" s="20"/>
      <c r="J40" s="19"/>
    </row>
    <row r="41" spans="1:10" s="109" customFormat="1" ht="14.25" customHeight="1">
      <c r="A41" s="22"/>
      <c r="B41" s="210" t="s">
        <v>200</v>
      </c>
      <c r="C41" s="211"/>
      <c r="D41" s="211"/>
      <c r="E41" s="211"/>
      <c r="F41" s="211"/>
      <c r="G41" s="211"/>
      <c r="H41" s="212"/>
      <c r="I41" s="20"/>
      <c r="J41" s="19"/>
    </row>
    <row r="42" spans="1:10" s="109" customFormat="1" ht="14.25" customHeight="1">
      <c r="A42" s="22">
        <v>34</v>
      </c>
      <c r="B42" s="47" t="s">
        <v>201</v>
      </c>
      <c r="C42" s="48">
        <f>'8h dzień DR'!B11</f>
        <v>417.2</v>
      </c>
      <c r="D42" s="48">
        <f>'8h dzień DR'!C11</f>
        <v>481.08</v>
      </c>
      <c r="E42" s="48">
        <f>'8h dzień DR'!D11</f>
        <v>427.87</v>
      </c>
      <c r="F42" s="48">
        <f>'8h dzień DR'!E11</f>
        <v>336.76</v>
      </c>
      <c r="G42" s="48">
        <f>'8h dzień DR'!F11</f>
        <v>144.71389463351471</v>
      </c>
      <c r="H42" s="90">
        <f>'8h dzień DR'!H7</f>
        <v>73.823589813087253</v>
      </c>
      <c r="I42" s="20"/>
      <c r="J42" s="19"/>
    </row>
    <row r="43" spans="1:10" s="109" customFormat="1" ht="14.25" customHeight="1">
      <c r="A43" s="22">
        <v>35</v>
      </c>
      <c r="B43" s="47" t="s">
        <v>201</v>
      </c>
      <c r="C43" s="48">
        <f>'8h dzień DR'!B16</f>
        <v>427.87</v>
      </c>
      <c r="D43" s="48">
        <f>'8h dzień DR'!C16</f>
        <v>336.76</v>
      </c>
      <c r="E43" s="48">
        <f>'8h dzień DR'!D16</f>
        <v>168.9</v>
      </c>
      <c r="F43" s="48">
        <f>'8h dzień DR'!E16</f>
        <v>326.99</v>
      </c>
      <c r="G43" s="48">
        <f>'8h dzień DR'!F16</f>
        <v>259.15422782582579</v>
      </c>
      <c r="H43" s="90">
        <f>'8h dzień DR'!H12</f>
        <v>76.354070479026504</v>
      </c>
      <c r="I43" s="20"/>
      <c r="J43" s="19"/>
    </row>
    <row r="44" spans="1:10" s="109" customFormat="1" ht="14.25" customHeight="1">
      <c r="A44" s="22">
        <v>36</v>
      </c>
      <c r="B44" s="47" t="s">
        <v>201</v>
      </c>
      <c r="C44" s="48">
        <f>'8h dzień DR'!B21</f>
        <v>168.9</v>
      </c>
      <c r="D44" s="48">
        <f>'8h dzień DR'!C21</f>
        <v>326.99</v>
      </c>
      <c r="E44" s="48">
        <f>'8h dzień DR'!D21</f>
        <v>175.69</v>
      </c>
      <c r="F44" s="48">
        <f>'8h dzień DR'!E21</f>
        <v>249.31</v>
      </c>
      <c r="G44" s="48">
        <f>'8h dzień DR'!F21</f>
        <v>77.976191879316602</v>
      </c>
      <c r="H44" s="90">
        <f>'8h dzień DR'!H17</f>
        <v>71.138107713610779</v>
      </c>
      <c r="I44" s="20"/>
      <c r="J44" s="19"/>
    </row>
    <row r="45" spans="1:10" s="109" customFormat="1" ht="14.25" customHeight="1">
      <c r="A45" s="22">
        <v>37</v>
      </c>
      <c r="B45" s="47" t="s">
        <v>201</v>
      </c>
      <c r="C45" s="48">
        <f>'8h dzień DR'!B26</f>
        <v>175.69</v>
      </c>
      <c r="D45" s="48">
        <f>'8h dzień DR'!C26</f>
        <v>249.31</v>
      </c>
      <c r="E45" s="48">
        <f>'8h dzień DR'!D26</f>
        <v>198.5</v>
      </c>
      <c r="F45" s="48">
        <f>'8h dzień DR'!E26</f>
        <v>225.61</v>
      </c>
      <c r="G45" s="48">
        <f>'8h dzień DR'!F26</f>
        <v>32.893557119898112</v>
      </c>
      <c r="H45" s="90">
        <f>'8h dzień DR'!H22</f>
        <v>67.389595903842221</v>
      </c>
      <c r="I45" s="20"/>
      <c r="J45" s="19"/>
    </row>
    <row r="46" spans="1:10" s="109" customFormat="1" ht="14.25" customHeight="1">
      <c r="A46" s="22">
        <v>38</v>
      </c>
      <c r="B46" s="47" t="s">
        <v>201</v>
      </c>
      <c r="C46" s="48">
        <f>'8h dzień DR'!B31</f>
        <v>198.5</v>
      </c>
      <c r="D46" s="48">
        <f>'8h dzień DR'!C31</f>
        <v>225.61</v>
      </c>
      <c r="E46" s="48">
        <f>'8h dzień DR'!D31</f>
        <v>198.5</v>
      </c>
      <c r="F46" s="48">
        <f>'8h dzień DR'!E31</f>
        <v>0.79</v>
      </c>
      <c r="G46" s="48">
        <f>'8h dzień DR'!F31</f>
        <v>224.82000000000002</v>
      </c>
      <c r="H46" s="90">
        <f>'8h dzień DR'!H27</f>
        <v>83.993088034028148</v>
      </c>
      <c r="I46" s="20"/>
      <c r="J46" s="19"/>
    </row>
    <row r="47" spans="1:10" s="109" customFormat="1" ht="14.25" customHeight="1">
      <c r="A47" s="22">
        <v>39</v>
      </c>
      <c r="B47" s="47" t="s">
        <v>201</v>
      </c>
      <c r="C47" s="48">
        <f>'8h dzień DR'!B36</f>
        <v>198.5</v>
      </c>
      <c r="D47" s="48">
        <f>'8h dzień DR'!C36</f>
        <v>0.79</v>
      </c>
      <c r="E47" s="48">
        <f>'8h dzień DR'!D36</f>
        <v>187.2</v>
      </c>
      <c r="F47" s="48">
        <f>'8h dzień DR'!E36</f>
        <v>-19.59</v>
      </c>
      <c r="G47" s="48">
        <f>'8h dzień DR'!F36</f>
        <v>23.303098506421851</v>
      </c>
      <c r="H47" s="90">
        <f>'8h dzień DR'!H32</f>
        <v>65.892624206326659</v>
      </c>
      <c r="I47" s="20"/>
      <c r="J47" s="19"/>
    </row>
    <row r="48" spans="1:10" s="109" customFormat="1" ht="14.25" customHeight="1">
      <c r="A48" s="22">
        <v>40</v>
      </c>
      <c r="B48" s="47" t="s">
        <v>201</v>
      </c>
      <c r="C48" s="48">
        <f>'8h dzień DR'!B41</f>
        <v>187.2</v>
      </c>
      <c r="D48" s="48">
        <f>'8h dzień DR'!C41</f>
        <v>-19.59</v>
      </c>
      <c r="E48" s="48">
        <f>'8h dzień DR'!D41</f>
        <v>162.16</v>
      </c>
      <c r="F48" s="48">
        <f>'8h dzień DR'!E41</f>
        <v>-21.01</v>
      </c>
      <c r="G48" s="48">
        <f>'8h dzień DR'!F41</f>
        <v>25.080231258901893</v>
      </c>
      <c r="H48" s="90">
        <f>'8h dzień DR'!H37</f>
        <v>66.211802863205676</v>
      </c>
      <c r="I48" s="20"/>
      <c r="J48" s="19"/>
    </row>
    <row r="49" spans="1:10" s="109" customFormat="1" ht="14.25" customHeight="1">
      <c r="A49" s="22">
        <v>41</v>
      </c>
      <c r="B49" s="47" t="s">
        <v>201</v>
      </c>
      <c r="C49" s="48">
        <f>'8h dzień DR'!B46</f>
        <v>162.16</v>
      </c>
      <c r="D49" s="48">
        <f>'8h dzień DR'!C46</f>
        <v>-21.01</v>
      </c>
      <c r="E49" s="48">
        <f>'8h dzień DR'!D46</f>
        <v>116.27</v>
      </c>
      <c r="F49" s="48">
        <f>'8h dzień DR'!E46</f>
        <v>56.82</v>
      </c>
      <c r="G49" s="48">
        <f>'8h dzień DR'!F46</f>
        <v>90.351541215410379</v>
      </c>
      <c r="H49" s="90">
        <f>'8h dzień DR'!H42</f>
        <v>71.777843147660946</v>
      </c>
      <c r="I49" s="20"/>
      <c r="J49" s="19"/>
    </row>
    <row r="50" spans="1:10" s="109" customFormat="1" ht="14.25" customHeight="1">
      <c r="A50" s="22">
        <v>42</v>
      </c>
      <c r="B50" s="47" t="s">
        <v>201</v>
      </c>
      <c r="C50" s="48">
        <f>'8h dzień DR'!B51</f>
        <v>116.27</v>
      </c>
      <c r="D50" s="48">
        <f>'8h dzień DR'!C51</f>
        <v>56.82</v>
      </c>
      <c r="E50" s="48">
        <f>'8h dzień DR'!D51</f>
        <v>-44.77</v>
      </c>
      <c r="F50" s="48">
        <f>'8h dzień DR'!E51</f>
        <v>56.82</v>
      </c>
      <c r="G50" s="48">
        <f>'8h dzień DR'!F51</f>
        <v>161.04</v>
      </c>
      <c r="H50" s="90">
        <f>'8h dzień DR'!H47</f>
        <v>74.287825114969536</v>
      </c>
      <c r="I50" s="20"/>
      <c r="J50" s="19"/>
    </row>
    <row r="51" spans="1:10" s="109" customFormat="1" ht="14.25" customHeight="1">
      <c r="A51" s="22">
        <v>43</v>
      </c>
      <c r="B51" s="47" t="s">
        <v>201</v>
      </c>
      <c r="C51" s="48">
        <f>'8h dzień DR'!B56</f>
        <v>-44.77</v>
      </c>
      <c r="D51" s="48">
        <f>'8h dzień DR'!C56</f>
        <v>56.82</v>
      </c>
      <c r="E51" s="48">
        <f>'8h dzień DR'!D56</f>
        <v>-44.77</v>
      </c>
      <c r="F51" s="48">
        <f>'8h dzień DR'!E56</f>
        <v>-23.82</v>
      </c>
      <c r="G51" s="48">
        <f>'8h dzień DR'!F56</f>
        <v>80.64</v>
      </c>
      <c r="H51" s="90">
        <f>'8h dzień DR'!H52</f>
        <v>71.283992687178056</v>
      </c>
      <c r="I51" s="20"/>
      <c r="J51" s="19"/>
    </row>
    <row r="52" spans="1:10" s="109" customFormat="1" ht="14.25" customHeight="1">
      <c r="A52" s="22">
        <v>44</v>
      </c>
      <c r="B52" s="47" t="s">
        <v>201</v>
      </c>
      <c r="C52" s="48">
        <f>'8h dzień DR'!B61</f>
        <v>-44.77</v>
      </c>
      <c r="D52" s="48">
        <f>'8h dzień DR'!C61</f>
        <v>-23.82</v>
      </c>
      <c r="E52" s="48">
        <f>'8h dzień DR'!D61</f>
        <v>129.29</v>
      </c>
      <c r="F52" s="48">
        <f>'8h dzień DR'!E61</f>
        <v>-23.82</v>
      </c>
      <c r="G52" s="48">
        <f>'8h dzień DR'!F61</f>
        <v>174.06</v>
      </c>
      <c r="H52" s="90">
        <f>'8h dzień DR'!H57</f>
        <v>78.21862745013722</v>
      </c>
      <c r="I52" s="20"/>
      <c r="J52" s="19"/>
    </row>
    <row r="53" spans="1:10" s="109" customFormat="1" ht="14.25" customHeight="1">
      <c r="A53" s="22"/>
      <c r="B53" s="210" t="s">
        <v>203</v>
      </c>
      <c r="C53" s="211"/>
      <c r="D53" s="211"/>
      <c r="E53" s="211"/>
      <c r="F53" s="211"/>
      <c r="G53" s="211"/>
      <c r="H53" s="212"/>
      <c r="I53" s="20"/>
      <c r="J53" s="19"/>
    </row>
    <row r="54" spans="1:10" s="109" customFormat="1" ht="14.25" customHeight="1">
      <c r="A54" s="22">
        <v>45</v>
      </c>
      <c r="B54" s="47" t="s">
        <v>202</v>
      </c>
      <c r="C54" s="48">
        <f>'8h dzień DR'!B66</f>
        <v>129.29</v>
      </c>
      <c r="D54" s="48">
        <f>'8h dzień DR'!C66</f>
        <v>-23.82</v>
      </c>
      <c r="E54" s="48">
        <f>'8h dzień DR'!D66</f>
        <v>208.5</v>
      </c>
      <c r="F54" s="48">
        <f>'8h dzień DR'!E66</f>
        <v>-53.8</v>
      </c>
      <c r="G54" s="48">
        <f>'8h dzień DR'!F66</f>
        <v>84.69370991992264</v>
      </c>
      <c r="H54" s="90">
        <f>'8h dzień DR'!H62</f>
        <v>71.998945235977146</v>
      </c>
      <c r="I54" s="20"/>
      <c r="J54" s="19"/>
    </row>
    <row r="55" spans="1:10" s="109" customFormat="1" ht="14.25" customHeight="1">
      <c r="A55" s="22">
        <v>46</v>
      </c>
      <c r="B55" s="47" t="s">
        <v>202</v>
      </c>
      <c r="C55" s="48">
        <f>'8h dzień DR'!B71</f>
        <v>208.5</v>
      </c>
      <c r="D55" s="48">
        <f>'8h dzień DR'!C71</f>
        <v>-53.8</v>
      </c>
      <c r="E55" s="48">
        <f>'8h dzień DR'!D71</f>
        <v>208.5</v>
      </c>
      <c r="F55" s="48">
        <f>'8h dzień DR'!E71</f>
        <v>79.099999999999994</v>
      </c>
      <c r="G55" s="48">
        <f>'8h dzień DR'!F71</f>
        <v>132.89999999999998</v>
      </c>
      <c r="H55" s="90">
        <f>'8h dzień DR'!H67</f>
        <v>75.234820518872752</v>
      </c>
      <c r="I55" s="20"/>
      <c r="J55" s="19"/>
    </row>
    <row r="56" spans="1:10" s="109" customFormat="1" ht="14.25" customHeight="1">
      <c r="A56" s="22">
        <v>47</v>
      </c>
      <c r="B56" s="47" t="s">
        <v>202</v>
      </c>
      <c r="C56" s="48">
        <f>'8h dzień DR'!B76</f>
        <v>208.5</v>
      </c>
      <c r="D56" s="48">
        <f>'8h dzień DR'!C76</f>
        <v>79.099999999999994</v>
      </c>
      <c r="E56" s="48">
        <f>'8h dzień DR'!D76</f>
        <v>201.5</v>
      </c>
      <c r="F56" s="48">
        <f>'8h dzień DR'!E76</f>
        <v>132.59</v>
      </c>
      <c r="G56" s="48">
        <f>'8h dzień DR'!F76</f>
        <v>53.94608512209205</v>
      </c>
      <c r="H56" s="90">
        <f>'8h dzień DR'!H72</f>
        <v>63.538086829436551</v>
      </c>
      <c r="I56" s="20"/>
      <c r="J56" s="19"/>
    </row>
    <row r="57" spans="1:10" s="109" customFormat="1" ht="14.25" customHeight="1">
      <c r="A57" s="22">
        <v>48</v>
      </c>
      <c r="B57" s="47" t="s">
        <v>202</v>
      </c>
      <c r="C57" s="48">
        <f>'8h dzień DR'!B81</f>
        <v>201.5</v>
      </c>
      <c r="D57" s="48">
        <f>'8h dzień DR'!C81</f>
        <v>132.59</v>
      </c>
      <c r="E57" s="48">
        <f>'8h dzień DR'!D81</f>
        <v>201.5</v>
      </c>
      <c r="F57" s="48">
        <f>'8h dzień DR'!E81</f>
        <v>226.82</v>
      </c>
      <c r="G57" s="48">
        <f>'8h dzień DR'!F81</f>
        <v>94.22999999999999</v>
      </c>
      <c r="H57" s="90">
        <f>'8h dzień DR'!H77</f>
        <v>65.960379407345243</v>
      </c>
      <c r="I57" s="20"/>
      <c r="J57" s="19"/>
    </row>
    <row r="58" spans="1:10" s="109" customFormat="1" ht="14.25" customHeight="1">
      <c r="A58" s="22">
        <v>49</v>
      </c>
      <c r="B58" s="47" t="s">
        <v>202</v>
      </c>
      <c r="C58" s="48">
        <f>'8h dzień DR'!B86</f>
        <v>201.5</v>
      </c>
      <c r="D58" s="48">
        <f>'8h dzień DR'!C86</f>
        <v>226.82</v>
      </c>
      <c r="E58" s="48">
        <f>'8h dzień DR'!D86</f>
        <v>178.5</v>
      </c>
      <c r="F58" s="48">
        <f>'8h dzień DR'!E86</f>
        <v>250.71</v>
      </c>
      <c r="G58" s="48">
        <f>'8h dzień DR'!F86</f>
        <v>33.162208913158977</v>
      </c>
      <c r="H58" s="90">
        <f>'8h dzień DR'!H82</f>
        <v>61.424922005309455</v>
      </c>
      <c r="I58" s="20"/>
      <c r="J58" s="19"/>
    </row>
    <row r="59" spans="1:10" s="109" customFormat="1" ht="14.25" customHeight="1">
      <c r="A59" s="22">
        <v>50</v>
      </c>
      <c r="B59" s="47" t="s">
        <v>202</v>
      </c>
      <c r="C59" s="48">
        <f>'8h dzień DR'!B91</f>
        <v>178.5</v>
      </c>
      <c r="D59" s="48">
        <f>'8h dzień DR'!C91</f>
        <v>250.71</v>
      </c>
      <c r="E59" s="48">
        <f>'8h dzień DR'!D91</f>
        <v>172.42</v>
      </c>
      <c r="F59" s="48">
        <f>'8h dzień DR'!E91</f>
        <v>323.87</v>
      </c>
      <c r="G59" s="48">
        <f>'8h dzień DR'!F91</f>
        <v>73.412206069563112</v>
      </c>
      <c r="H59" s="90">
        <f>'8h dzień DR'!H87</f>
        <v>64.87617024626951</v>
      </c>
      <c r="I59" s="20"/>
      <c r="J59" s="19"/>
    </row>
    <row r="60" spans="1:10" s="109" customFormat="1" ht="14.25" customHeight="1">
      <c r="A60" s="22">
        <v>51</v>
      </c>
      <c r="B60" s="47" t="s">
        <v>202</v>
      </c>
      <c r="C60" s="48">
        <f>'8h dzień DR'!B96</f>
        <v>172.42</v>
      </c>
      <c r="D60" s="48">
        <f>'8h dzień DR'!C96</f>
        <v>323.87</v>
      </c>
      <c r="E60" s="48">
        <f>'8h dzień DR'!D96</f>
        <v>431.09</v>
      </c>
      <c r="F60" s="48">
        <f>'8h dzień DR'!E96</f>
        <v>333.89</v>
      </c>
      <c r="G60" s="48">
        <f>'8h dzień DR'!F96</f>
        <v>258.86399768990663</v>
      </c>
      <c r="H60" s="90">
        <f>'8h dzień DR'!H92</f>
        <v>70.349204034044789</v>
      </c>
      <c r="I60" s="20"/>
      <c r="J60" s="19"/>
    </row>
    <row r="61" spans="1:10" s="109" customFormat="1" ht="14.25" customHeight="1">
      <c r="A61" s="22">
        <v>52</v>
      </c>
      <c r="B61" s="47" t="s">
        <v>202</v>
      </c>
      <c r="C61" s="48">
        <f>'8h dzień DR'!B101</f>
        <v>431.09</v>
      </c>
      <c r="D61" s="48">
        <f>'8h dzień DR'!C101</f>
        <v>333.89</v>
      </c>
      <c r="E61" s="48">
        <f>'8h dzień DR'!D101</f>
        <v>420.19</v>
      </c>
      <c r="F61" s="48">
        <f>'8h dzień DR'!E101</f>
        <v>481.81</v>
      </c>
      <c r="G61" s="48">
        <f>'8h dzień DR'!F101</f>
        <v>148.3210585183372</v>
      </c>
      <c r="H61" s="90">
        <f>'8h dzień DR'!H97</f>
        <v>67.930515658439134</v>
      </c>
      <c r="I61" s="20"/>
      <c r="J61" s="19"/>
    </row>
    <row r="62" spans="1:10" s="109" customFormat="1" ht="14.25" customHeight="1">
      <c r="A62" s="22"/>
      <c r="B62" s="210" t="s">
        <v>204</v>
      </c>
      <c r="C62" s="211"/>
      <c r="D62" s="211"/>
      <c r="E62" s="211"/>
      <c r="F62" s="211"/>
      <c r="G62" s="211"/>
      <c r="H62" s="212"/>
      <c r="I62" s="20"/>
      <c r="J62" s="19"/>
    </row>
    <row r="63" spans="1:10" s="109" customFormat="1" ht="14.25" customHeight="1">
      <c r="A63" s="22">
        <v>53</v>
      </c>
      <c r="B63" s="47" t="s">
        <v>205</v>
      </c>
      <c r="C63" s="48">
        <f>'8h dzień SO'!B11</f>
        <v>417.2</v>
      </c>
      <c r="D63" s="48">
        <f>'8h dzień SO'!C11</f>
        <v>481.08</v>
      </c>
      <c r="E63" s="48">
        <f>'8h dzień SO'!D11</f>
        <v>427.87</v>
      </c>
      <c r="F63" s="48">
        <f>'8h dzień SO'!E11</f>
        <v>336.76</v>
      </c>
      <c r="G63" s="48">
        <f>'8h dzień SO'!F11</f>
        <v>144.71389463351471</v>
      </c>
      <c r="H63" s="90">
        <f>'8h dzień SO'!H7</f>
        <v>74.107479113590372</v>
      </c>
      <c r="I63" s="20"/>
      <c r="J63" s="19"/>
    </row>
    <row r="64" spans="1:10" s="109" customFormat="1" ht="14.25" customHeight="1">
      <c r="A64" s="22">
        <v>54</v>
      </c>
      <c r="B64" s="47" t="s">
        <v>205</v>
      </c>
      <c r="C64" s="48">
        <f>'8h dzień SO'!B16</f>
        <v>427.87</v>
      </c>
      <c r="D64" s="48">
        <f>'8h dzień SO'!C16</f>
        <v>336.76</v>
      </c>
      <c r="E64" s="48">
        <f>'8h dzień SO'!D16</f>
        <v>168.9</v>
      </c>
      <c r="F64" s="48">
        <f>'8h dzień SO'!E16</f>
        <v>326.99</v>
      </c>
      <c r="G64" s="48">
        <f>'8h dzień SO'!F16</f>
        <v>259.15422782582579</v>
      </c>
      <c r="H64" s="90">
        <f>'8h dzień SO'!H12</f>
        <v>76.637959779529638</v>
      </c>
      <c r="I64" s="20"/>
      <c r="J64" s="19"/>
    </row>
    <row r="65" spans="1:10" s="109" customFormat="1" ht="14.25" customHeight="1">
      <c r="A65" s="22">
        <v>55</v>
      </c>
      <c r="B65" s="47" t="s">
        <v>205</v>
      </c>
      <c r="C65" s="48">
        <f>'8h dzień SO'!B21</f>
        <v>168.9</v>
      </c>
      <c r="D65" s="48">
        <f>'8h dzień SO'!C21</f>
        <v>326.99</v>
      </c>
      <c r="E65" s="48">
        <f>'8h dzień SO'!D21</f>
        <v>175.69</v>
      </c>
      <c r="F65" s="48">
        <f>'8h dzień SO'!E21</f>
        <v>249.31</v>
      </c>
      <c r="G65" s="48">
        <f>'8h dzień SO'!F21</f>
        <v>77.976191879316602</v>
      </c>
      <c r="H65" s="90">
        <f>'8h dzień SO'!H17</f>
        <v>71.421997014113913</v>
      </c>
      <c r="I65" s="20"/>
      <c r="J65" s="19"/>
    </row>
    <row r="66" spans="1:10" s="109" customFormat="1" ht="14.25" customHeight="1">
      <c r="A66" s="22">
        <v>56</v>
      </c>
      <c r="B66" s="47" t="s">
        <v>205</v>
      </c>
      <c r="C66" s="48">
        <f>'8h dzień SO'!B26</f>
        <v>175.69</v>
      </c>
      <c r="D66" s="48">
        <f>'8h dzień SO'!C26</f>
        <v>249.31</v>
      </c>
      <c r="E66" s="48">
        <f>'8h dzień SO'!D26</f>
        <v>198.5</v>
      </c>
      <c r="F66" s="48">
        <f>'8h dzień SO'!E26</f>
        <v>225.61</v>
      </c>
      <c r="G66" s="48">
        <f>'8h dzień SO'!F26</f>
        <v>32.893557119898112</v>
      </c>
      <c r="H66" s="90">
        <f>'8h dzień SO'!H22</f>
        <v>67.673485204345354</v>
      </c>
      <c r="I66" s="20"/>
      <c r="J66" s="19"/>
    </row>
    <row r="67" spans="1:10" s="109" customFormat="1" ht="14.25" customHeight="1">
      <c r="A67" s="22">
        <v>57</v>
      </c>
      <c r="B67" s="47" t="s">
        <v>205</v>
      </c>
      <c r="C67" s="48">
        <f>'8h dzień SO'!B31</f>
        <v>198.5</v>
      </c>
      <c r="D67" s="48">
        <f>'8h dzień SO'!C31</f>
        <v>225.61</v>
      </c>
      <c r="E67" s="48">
        <f>'8h dzień SO'!D31</f>
        <v>198.5</v>
      </c>
      <c r="F67" s="48">
        <f>'8h dzień SO'!E31</f>
        <v>80.900000000000006</v>
      </c>
      <c r="G67" s="48">
        <f>'8h dzień SO'!F31</f>
        <v>144.71</v>
      </c>
      <c r="H67" s="90">
        <f>'8h dzień SO'!H27</f>
        <v>74.10736223189015</v>
      </c>
      <c r="I67" s="20"/>
      <c r="J67" s="19"/>
    </row>
    <row r="68" spans="1:10" s="109" customFormat="1" ht="14.25" customHeight="1">
      <c r="A68" s="22">
        <v>58</v>
      </c>
      <c r="B68" s="47" t="s">
        <v>205</v>
      </c>
      <c r="C68" s="48">
        <f>'8h dzień SO'!B36</f>
        <v>198.5</v>
      </c>
      <c r="D68" s="48">
        <f>'8h dzień SO'!C36</f>
        <v>80.900000000000006</v>
      </c>
      <c r="E68" s="48">
        <f>'8h dzień SO'!D36</f>
        <v>150.16999999999999</v>
      </c>
      <c r="F68" s="48">
        <f>'8h dzień SO'!E36</f>
        <v>72.14</v>
      </c>
      <c r="G68" s="48">
        <f>'8h dzień SO'!F36</f>
        <v>49.117476523127706</v>
      </c>
      <c r="H68" s="90">
        <f>'8h dzień SO'!H32</f>
        <v>69.414737259057887</v>
      </c>
      <c r="I68" s="20"/>
      <c r="J68" s="19"/>
    </row>
    <row r="69" spans="1:10" s="109" customFormat="1" ht="14.25" customHeight="1">
      <c r="A69" s="22">
        <v>59</v>
      </c>
      <c r="B69" s="47" t="s">
        <v>205</v>
      </c>
      <c r="C69" s="48">
        <f>'8h dzień SO'!B41</f>
        <v>150.16999999999999</v>
      </c>
      <c r="D69" s="48">
        <f>'8h dzień SO'!C41</f>
        <v>72.14</v>
      </c>
      <c r="E69" s="48">
        <f>'8h dzień SO'!D41</f>
        <v>151.94999999999999</v>
      </c>
      <c r="F69" s="48">
        <f>'8h dzień SO'!E41</f>
        <v>62.35</v>
      </c>
      <c r="G69" s="48">
        <f>'8h dzień SO'!F41</f>
        <v>9.9505024998740641</v>
      </c>
      <c r="H69" s="90">
        <f>'8h dzień SO'!H37</f>
        <v>70.947210995140281</v>
      </c>
      <c r="I69" s="20"/>
      <c r="J69" s="19"/>
    </row>
    <row r="70" spans="1:10" s="109" customFormat="1" ht="14.25" customHeight="1">
      <c r="A70" s="22"/>
      <c r="B70" s="210" t="s">
        <v>206</v>
      </c>
      <c r="C70" s="211"/>
      <c r="D70" s="211"/>
      <c r="E70" s="211"/>
      <c r="F70" s="211"/>
      <c r="G70" s="211"/>
      <c r="H70" s="212"/>
      <c r="I70" s="20"/>
      <c r="J70" s="19"/>
    </row>
    <row r="71" spans="1:10" s="109" customFormat="1" ht="14.25" customHeight="1">
      <c r="A71" s="22">
        <v>60</v>
      </c>
      <c r="B71" s="47" t="s">
        <v>207</v>
      </c>
      <c r="C71" s="48">
        <f>'8h dzień SO'!B46</f>
        <v>151.94999999999999</v>
      </c>
      <c r="D71" s="48">
        <f>'8h dzień SO'!C46</f>
        <v>62.35</v>
      </c>
      <c r="E71" s="48">
        <f>'8h dzień SO'!D46</f>
        <v>150.53</v>
      </c>
      <c r="F71" s="48">
        <f>'8h dzień SO'!E46</f>
        <v>70.17</v>
      </c>
      <c r="G71" s="48">
        <f>'8h dzień SO'!F46</f>
        <v>7.947880220536792</v>
      </c>
      <c r="H71" s="90">
        <f>'8h dzień SO'!H42</f>
        <v>74.22281571548838</v>
      </c>
      <c r="I71" s="20"/>
      <c r="J71" s="19"/>
    </row>
    <row r="72" spans="1:10" s="109" customFormat="1" ht="14.25" customHeight="1">
      <c r="A72" s="22">
        <v>61</v>
      </c>
      <c r="B72" s="47" t="s">
        <v>207</v>
      </c>
      <c r="C72" s="48">
        <f>'8h dzień SO'!B51</f>
        <v>150.53</v>
      </c>
      <c r="D72" s="48">
        <f>'8h dzień SO'!C51</f>
        <v>70.17</v>
      </c>
      <c r="E72" s="48">
        <f>'8h dzień SO'!D51</f>
        <v>201.5</v>
      </c>
      <c r="F72" s="48">
        <f>'8h dzień SO'!E51</f>
        <v>79.41</v>
      </c>
      <c r="G72" s="48">
        <f>'8h dzień SO'!F51</f>
        <v>51.800757716465881</v>
      </c>
      <c r="H72" s="90">
        <f>'8h dzień SO'!H47</f>
        <v>69.645737921082954</v>
      </c>
      <c r="I72" s="20"/>
      <c r="J72" s="19"/>
    </row>
    <row r="73" spans="1:10" s="109" customFormat="1" ht="14.25" customHeight="1">
      <c r="A73" s="22">
        <v>62</v>
      </c>
      <c r="B73" s="47" t="s">
        <v>207</v>
      </c>
      <c r="C73" s="48">
        <f>'8h dzień SO'!B56</f>
        <v>201.5</v>
      </c>
      <c r="D73" s="48">
        <f>'8h dzień SO'!C56</f>
        <v>79.41</v>
      </c>
      <c r="E73" s="48">
        <f>'8h dzień SO'!D56</f>
        <v>201.5</v>
      </c>
      <c r="F73" s="48">
        <f>'8h dzień SO'!E56</f>
        <v>226.82</v>
      </c>
      <c r="G73" s="48">
        <f>'8h dzień SO'!F56</f>
        <v>147.41</v>
      </c>
      <c r="H73" s="90">
        <f>'8h dzień SO'!H52</f>
        <v>74.187646258593588</v>
      </c>
      <c r="I73" s="20"/>
      <c r="J73" s="19"/>
    </row>
    <row r="74" spans="1:10" s="109" customFormat="1" ht="14.25" customHeight="1">
      <c r="A74" s="22">
        <v>63</v>
      </c>
      <c r="B74" s="47" t="s">
        <v>207</v>
      </c>
      <c r="C74" s="48">
        <f>'8h dzień SO'!B61</f>
        <v>201.5</v>
      </c>
      <c r="D74" s="48">
        <f>'8h dzień SO'!C61</f>
        <v>226.82</v>
      </c>
      <c r="E74" s="48">
        <f>'8h dzień SO'!D61</f>
        <v>178.5</v>
      </c>
      <c r="F74" s="48">
        <f>'8h dzień SO'!E61</f>
        <v>250.71</v>
      </c>
      <c r="G74" s="48">
        <f>'8h dzień SO'!F61</f>
        <v>33.162208913158977</v>
      </c>
      <c r="H74" s="90">
        <f>'8h dzień SO'!H57</f>
        <v>67.708811305812574</v>
      </c>
      <c r="I74" s="20"/>
      <c r="J74" s="19"/>
    </row>
    <row r="75" spans="1:10" s="109" customFormat="1" ht="14.25" customHeight="1">
      <c r="A75" s="22">
        <v>64</v>
      </c>
      <c r="B75" s="47" t="s">
        <v>207</v>
      </c>
      <c r="C75" s="48">
        <f>'8h dzień SO'!B66</f>
        <v>178.5</v>
      </c>
      <c r="D75" s="48">
        <f>'8h dzień SO'!C66</f>
        <v>250.71</v>
      </c>
      <c r="E75" s="48">
        <f>'8h dzień SO'!D66</f>
        <v>172.42</v>
      </c>
      <c r="F75" s="48">
        <f>'8h dzień SO'!E66</f>
        <v>323.87</v>
      </c>
      <c r="G75" s="48">
        <f>'8h dzień SO'!F66</f>
        <v>73.412206069563112</v>
      </c>
      <c r="H75" s="90">
        <f>'8h dzień SO'!H62</f>
        <v>71.160059546772615</v>
      </c>
      <c r="I75" s="20"/>
      <c r="J75" s="19"/>
    </row>
    <row r="76" spans="1:10" s="109" customFormat="1" ht="14.25" customHeight="1">
      <c r="A76" s="22">
        <v>65</v>
      </c>
      <c r="B76" s="47" t="s">
        <v>207</v>
      </c>
      <c r="C76" s="48">
        <f>'8h dzień SO'!B71</f>
        <v>172.42</v>
      </c>
      <c r="D76" s="48">
        <f>'8h dzień SO'!C71</f>
        <v>323.87</v>
      </c>
      <c r="E76" s="48">
        <f>'8h dzień SO'!D71</f>
        <v>431.09</v>
      </c>
      <c r="F76" s="48">
        <f>'8h dzień SO'!E71</f>
        <v>333.89</v>
      </c>
      <c r="G76" s="48">
        <f>'8h dzień SO'!F71</f>
        <v>258.86399768990663</v>
      </c>
      <c r="H76" s="90">
        <f>'8h dzień SO'!H67</f>
        <v>76.633093334547894</v>
      </c>
      <c r="I76" s="20"/>
      <c r="J76" s="19"/>
    </row>
    <row r="77" spans="1:10" s="109" customFormat="1" ht="14.25" customHeight="1">
      <c r="A77" s="22">
        <v>66</v>
      </c>
      <c r="B77" s="47" t="s">
        <v>207</v>
      </c>
      <c r="C77" s="48">
        <f>'8h dzień SO'!B76</f>
        <v>431.09</v>
      </c>
      <c r="D77" s="48">
        <f>'8h dzień SO'!C76</f>
        <v>333.89</v>
      </c>
      <c r="E77" s="48">
        <f>'8h dzień SO'!D76</f>
        <v>420.19</v>
      </c>
      <c r="F77" s="48">
        <f>'8h dzień SO'!E76</f>
        <v>481.81</v>
      </c>
      <c r="G77" s="48">
        <f>'8h dzień SO'!F76</f>
        <v>148.3210585183372</v>
      </c>
      <c r="H77" s="90">
        <f>'8h dzień SO'!H72</f>
        <v>74.214404958942254</v>
      </c>
      <c r="I77" s="20"/>
      <c r="J77" s="19"/>
    </row>
    <row r="78" spans="1:10" s="81" customFormat="1" ht="14.25" customHeight="1">
      <c r="A78" s="22"/>
      <c r="B78" s="210" t="s">
        <v>234</v>
      </c>
      <c r="C78" s="211"/>
      <c r="D78" s="211"/>
      <c r="E78" s="211"/>
      <c r="F78" s="211"/>
      <c r="G78" s="211"/>
      <c r="H78" s="212"/>
      <c r="I78" s="20"/>
      <c r="J78" s="19"/>
    </row>
    <row r="79" spans="1:10" s="81" customFormat="1" ht="14.25" customHeight="1">
      <c r="A79" s="22">
        <v>67</v>
      </c>
      <c r="B79" s="47" t="s">
        <v>236</v>
      </c>
      <c r="C79" s="48">
        <f>'8h dzień WPPZ'!B11</f>
        <v>417.2</v>
      </c>
      <c r="D79" s="48">
        <f>'8h dzień WPPZ'!C11</f>
        <v>481.08</v>
      </c>
      <c r="E79" s="48">
        <f>'8h dzień WPPZ'!D11</f>
        <v>427.87</v>
      </c>
      <c r="F79" s="48">
        <f>'8h dzień WPPZ'!E11</f>
        <v>336.76</v>
      </c>
      <c r="G79" s="48">
        <f>'8h dzień WPPZ'!F11</f>
        <v>144.71389463351471</v>
      </c>
      <c r="H79" s="90">
        <f>'8h dzień WPPZ'!H7</f>
        <v>70.83388976972708</v>
      </c>
      <c r="I79" s="20"/>
      <c r="J79" s="19"/>
    </row>
    <row r="80" spans="1:10" s="81" customFormat="1" ht="14.25" customHeight="1">
      <c r="A80" s="22">
        <v>68</v>
      </c>
      <c r="B80" s="47" t="s">
        <v>236</v>
      </c>
      <c r="C80" s="48">
        <f>'8h dzień WPPZ'!B16</f>
        <v>427.87</v>
      </c>
      <c r="D80" s="48">
        <f>'8h dzień WPPZ'!C16</f>
        <v>336.76</v>
      </c>
      <c r="E80" s="48">
        <f>'8h dzień WPPZ'!D16</f>
        <v>168.9</v>
      </c>
      <c r="F80" s="48">
        <f>'8h dzień WPPZ'!E16</f>
        <v>326.99</v>
      </c>
      <c r="G80" s="48">
        <f>'8h dzień WPPZ'!F16</f>
        <v>259.15422782582579</v>
      </c>
      <c r="H80" s="90">
        <f>'8h dzień WPPZ'!H12</f>
        <v>73.364370435666331</v>
      </c>
      <c r="I80" s="20"/>
      <c r="J80" s="19"/>
    </row>
    <row r="81" spans="1:10" s="81" customFormat="1" ht="14.25" customHeight="1">
      <c r="A81" s="22">
        <v>69</v>
      </c>
      <c r="B81" s="47" t="s">
        <v>236</v>
      </c>
      <c r="C81" s="48">
        <f>'8h dzień WPPZ'!B21</f>
        <v>168.9</v>
      </c>
      <c r="D81" s="48">
        <f>'8h dzień WPPZ'!C21</f>
        <v>326.99</v>
      </c>
      <c r="E81" s="48">
        <f>'8h dzień WPPZ'!D21</f>
        <v>175.69</v>
      </c>
      <c r="F81" s="48">
        <f>'8h dzień WPPZ'!E21</f>
        <v>249.31</v>
      </c>
      <c r="G81" s="48">
        <f>'8h dzień WPPZ'!F21</f>
        <v>77.976191879316602</v>
      </c>
      <c r="H81" s="90">
        <f>'8h dzień WPPZ'!H17</f>
        <v>68.148407670250606</v>
      </c>
      <c r="I81" s="20"/>
      <c r="J81" s="19"/>
    </row>
    <row r="82" spans="1:10" s="81" customFormat="1" ht="14.25" customHeight="1">
      <c r="A82" s="22">
        <v>70</v>
      </c>
      <c r="B82" s="47" t="s">
        <v>236</v>
      </c>
      <c r="C82" s="48">
        <f>'8h dzień WPPZ'!B26</f>
        <v>175.69</v>
      </c>
      <c r="D82" s="48">
        <f>'8h dzień WPPZ'!C26</f>
        <v>249.31</v>
      </c>
      <c r="E82" s="48">
        <f>'8h dzień WPPZ'!D26</f>
        <v>198.5</v>
      </c>
      <c r="F82" s="48">
        <f>'8h dzień WPPZ'!E26</f>
        <v>225.61</v>
      </c>
      <c r="G82" s="48">
        <f>'8h dzień WPPZ'!F26</f>
        <v>32.893557119898112</v>
      </c>
      <c r="H82" s="90">
        <f>'8h dzień WPPZ'!H22</f>
        <v>64.399895860482047</v>
      </c>
      <c r="I82" s="20"/>
      <c r="J82" s="19"/>
    </row>
    <row r="83" spans="1:10" s="81" customFormat="1" ht="14.25" customHeight="1">
      <c r="A83" s="22">
        <v>71</v>
      </c>
      <c r="B83" s="47" t="s">
        <v>236</v>
      </c>
      <c r="C83" s="48">
        <f>'8h dzień WPPZ'!B31</f>
        <v>198.5</v>
      </c>
      <c r="D83" s="48">
        <f>'8h dzień WPPZ'!C31</f>
        <v>225.61</v>
      </c>
      <c r="E83" s="48">
        <f>'8h dzień WPPZ'!D31</f>
        <v>198.5</v>
      </c>
      <c r="F83" s="48">
        <f>'8h dzień WPPZ'!E31</f>
        <v>0.79</v>
      </c>
      <c r="G83" s="48">
        <f>'8h dzień WPPZ'!F31</f>
        <v>224.82000000000002</v>
      </c>
      <c r="H83" s="90">
        <f>'8h dzień WPPZ'!H27</f>
        <v>79.890427379525889</v>
      </c>
      <c r="I83" s="20"/>
      <c r="J83" s="19"/>
    </row>
    <row r="84" spans="1:10" s="81" customFormat="1" ht="14.25" customHeight="1">
      <c r="A84" s="22">
        <v>72</v>
      </c>
      <c r="B84" s="47" t="s">
        <v>236</v>
      </c>
      <c r="C84" s="48">
        <f>'8h dzień WPPZ'!B36</f>
        <v>198.5</v>
      </c>
      <c r="D84" s="48">
        <f>'8h dzień WPPZ'!C36</f>
        <v>0.79</v>
      </c>
      <c r="E84" s="48">
        <f>'8h dzień WPPZ'!D36</f>
        <v>187.2</v>
      </c>
      <c r="F84" s="48">
        <f>'8h dzień WPPZ'!E36</f>
        <v>-19.59</v>
      </c>
      <c r="G84" s="48">
        <f>'8h dzień WPPZ'!F36</f>
        <v>23.303098506421851</v>
      </c>
      <c r="H84" s="90">
        <f>'8h dzień WPPZ'!H32</f>
        <v>62.902924162966485</v>
      </c>
      <c r="I84" s="20"/>
      <c r="J84" s="19"/>
    </row>
    <row r="85" spans="1:10" s="81" customFormat="1" ht="14.25" customHeight="1">
      <c r="A85" s="22">
        <v>73</v>
      </c>
      <c r="B85" s="47" t="s">
        <v>236</v>
      </c>
      <c r="C85" s="48">
        <f>'8h dzień WPPZ'!B41</f>
        <v>187.2</v>
      </c>
      <c r="D85" s="48">
        <f>'8h dzień WPPZ'!C41</f>
        <v>-19.59</v>
      </c>
      <c r="E85" s="48">
        <f>'8h dzień WPPZ'!D41</f>
        <v>162.16</v>
      </c>
      <c r="F85" s="48">
        <f>'8h dzień WPPZ'!E41</f>
        <v>-21.01</v>
      </c>
      <c r="G85" s="48">
        <f>'8h dzień WPPZ'!F41</f>
        <v>25.080231258901893</v>
      </c>
      <c r="H85" s="90">
        <f>'8h dzień WPPZ'!H37</f>
        <v>63.222102819845496</v>
      </c>
      <c r="I85" s="20"/>
      <c r="J85" s="19"/>
    </row>
    <row r="86" spans="1:10" s="81" customFormat="1" ht="14.25" customHeight="1">
      <c r="A86" s="22">
        <v>74</v>
      </c>
      <c r="B86" s="47" t="s">
        <v>236</v>
      </c>
      <c r="C86" s="48">
        <f>'8h dzień WPPZ'!B46</f>
        <v>162.16</v>
      </c>
      <c r="D86" s="48">
        <f>'8h dzień WPPZ'!C46</f>
        <v>-21.01</v>
      </c>
      <c r="E86" s="48">
        <f>'8h dzień WPPZ'!D46</f>
        <v>116.27</v>
      </c>
      <c r="F86" s="48">
        <f>'8h dzień WPPZ'!E46</f>
        <v>56.82</v>
      </c>
      <c r="G86" s="48">
        <f>'8h dzień WPPZ'!F46</f>
        <v>90.351541215410379</v>
      </c>
      <c r="H86" s="90">
        <f>'8h dzień WPPZ'!H42</f>
        <v>68.788143104300758</v>
      </c>
      <c r="I86" s="20"/>
      <c r="J86" s="19"/>
    </row>
    <row r="87" spans="1:10" s="109" customFormat="1" ht="14.25" customHeight="1">
      <c r="A87" s="22">
        <v>75</v>
      </c>
      <c r="B87" s="47" t="s">
        <v>236</v>
      </c>
      <c r="C87" s="48">
        <f>'8h dzień WPPZ'!B51</f>
        <v>116.27</v>
      </c>
      <c r="D87" s="48">
        <f>'8h dzień WPPZ'!C51</f>
        <v>56.82</v>
      </c>
      <c r="E87" s="48">
        <f>'8h dzień WPPZ'!D51</f>
        <v>-44.77</v>
      </c>
      <c r="F87" s="48">
        <f>'8h dzień WPPZ'!E51</f>
        <v>56.82</v>
      </c>
      <c r="G87" s="48">
        <f>'8h dzień WPPZ'!F51</f>
        <v>161.04</v>
      </c>
      <c r="H87" s="90">
        <f>'8h dzień WPPZ'!H47</f>
        <v>71.298125071609363</v>
      </c>
      <c r="I87" s="20"/>
      <c r="J87" s="19"/>
    </row>
    <row r="88" spans="1:10" s="109" customFormat="1" ht="14.25" customHeight="1">
      <c r="A88" s="22">
        <v>76</v>
      </c>
      <c r="B88" s="47" t="s">
        <v>236</v>
      </c>
      <c r="C88" s="48">
        <f>'8h dzień WPPZ'!B56</f>
        <v>-44.77</v>
      </c>
      <c r="D88" s="48">
        <f>'8h dzień WPPZ'!C56</f>
        <v>56.82</v>
      </c>
      <c r="E88" s="48">
        <f>'8h dzień WPPZ'!D56</f>
        <v>-44.77</v>
      </c>
      <c r="F88" s="48">
        <f>'8h dzień WPPZ'!E56</f>
        <v>-23.82</v>
      </c>
      <c r="G88" s="48">
        <f>'8h dzień WPPZ'!F56</f>
        <v>80.64</v>
      </c>
      <c r="H88" s="90">
        <f>'8h dzień WPPZ'!H52</f>
        <v>68.294292643817883</v>
      </c>
      <c r="I88" s="20"/>
      <c r="J88" s="19"/>
    </row>
    <row r="89" spans="1:10" s="81" customFormat="1" ht="14.25" customHeight="1">
      <c r="A89" s="22">
        <v>77</v>
      </c>
      <c r="B89" s="47" t="s">
        <v>236</v>
      </c>
      <c r="C89" s="48">
        <f>'8h dzień WPPZ'!B61</f>
        <v>-44.77</v>
      </c>
      <c r="D89" s="48">
        <f>'8h dzień WPPZ'!C61</f>
        <v>-23.82</v>
      </c>
      <c r="E89" s="48">
        <f>'8h dzień WPPZ'!D61</f>
        <v>129.29</v>
      </c>
      <c r="F89" s="48">
        <f>'8h dzień WPPZ'!E61</f>
        <v>-23.82</v>
      </c>
      <c r="G89" s="48">
        <f>'8h dzień WPPZ'!F61</f>
        <v>174.06</v>
      </c>
      <c r="H89" s="90">
        <f>'8h dzień WPPZ'!H57</f>
        <v>75.228927406777032</v>
      </c>
      <c r="I89" s="20"/>
      <c r="J89" s="19"/>
    </row>
    <row r="90" spans="1:10" s="81" customFormat="1" ht="14.25" customHeight="1">
      <c r="A90" s="22"/>
      <c r="B90" s="210" t="s">
        <v>235</v>
      </c>
      <c r="C90" s="211"/>
      <c r="D90" s="211"/>
      <c r="E90" s="211"/>
      <c r="F90" s="211"/>
      <c r="G90" s="211"/>
      <c r="H90" s="212"/>
      <c r="I90" s="20"/>
      <c r="J90" s="19"/>
    </row>
    <row r="91" spans="1:10" s="81" customFormat="1" ht="14.25" customHeight="1">
      <c r="A91" s="22">
        <v>78</v>
      </c>
      <c r="B91" s="47" t="s">
        <v>237</v>
      </c>
      <c r="C91" s="48">
        <f>'8h dzień WPPZ'!B66</f>
        <v>129.29</v>
      </c>
      <c r="D91" s="48">
        <f>'8h dzień WPPZ'!C66</f>
        <v>-23.82</v>
      </c>
      <c r="E91" s="48">
        <f>'8h dzień WPPZ'!D66</f>
        <v>208.5</v>
      </c>
      <c r="F91" s="48">
        <f>'8h dzień WPPZ'!E66</f>
        <v>-53.8</v>
      </c>
      <c r="G91" s="48">
        <f>'8h dzień WPPZ'!F66</f>
        <v>84.69370991992264</v>
      </c>
      <c r="H91" s="90">
        <f>'8h dzień WPPZ'!H62</f>
        <v>82.438207048913043</v>
      </c>
      <c r="I91" s="20"/>
      <c r="J91" s="19"/>
    </row>
    <row r="92" spans="1:10" s="81" customFormat="1" ht="14.25" customHeight="1">
      <c r="A92" s="22">
        <v>79</v>
      </c>
      <c r="B92" s="47" t="s">
        <v>237</v>
      </c>
      <c r="C92" s="48">
        <f>'8h dzień WPPZ'!B71</f>
        <v>208.5</v>
      </c>
      <c r="D92" s="48">
        <f>'8h dzień WPPZ'!C71</f>
        <v>-53.8</v>
      </c>
      <c r="E92" s="48">
        <f>'8h dzień WPPZ'!D71</f>
        <v>208.5</v>
      </c>
      <c r="F92" s="48">
        <f>'8h dzień WPPZ'!E71</f>
        <v>79.099999999999994</v>
      </c>
      <c r="G92" s="48">
        <f>'8h dzień WPPZ'!F71</f>
        <v>132.89999999999998</v>
      </c>
      <c r="H92" s="90">
        <f>'8h dzień WPPZ'!H67</f>
        <v>85.358081086654636</v>
      </c>
      <c r="I92" s="20"/>
      <c r="J92" s="19"/>
    </row>
    <row r="93" spans="1:10" s="81" customFormat="1" ht="14.25" customHeight="1">
      <c r="A93" s="22">
        <v>80</v>
      </c>
      <c r="B93" s="47" t="s">
        <v>237</v>
      </c>
      <c r="C93" s="48">
        <f>'8h dzień WPPZ'!B76</f>
        <v>208.5</v>
      </c>
      <c r="D93" s="48">
        <f>'8h dzień WPPZ'!C76</f>
        <v>79.099999999999994</v>
      </c>
      <c r="E93" s="48">
        <f>'8h dzień WPPZ'!D76</f>
        <v>201.5</v>
      </c>
      <c r="F93" s="48">
        <f>'8h dzień WPPZ'!E76</f>
        <v>132.59</v>
      </c>
      <c r="G93" s="48">
        <f>'8h dzień WPPZ'!F76</f>
        <v>53.94608512209205</v>
      </c>
      <c r="H93" s="90">
        <f>'8h dzień WPPZ'!H72</f>
        <v>72.54838678607635</v>
      </c>
      <c r="I93" s="20"/>
      <c r="J93" s="19"/>
    </row>
    <row r="94" spans="1:10" s="81" customFormat="1" ht="14.25" customHeight="1">
      <c r="A94" s="22">
        <v>81</v>
      </c>
      <c r="B94" s="47" t="s">
        <v>237</v>
      </c>
      <c r="C94" s="48">
        <f>'8h dzień WPPZ'!B81</f>
        <v>201.5</v>
      </c>
      <c r="D94" s="48">
        <f>'8h dzień WPPZ'!C81</f>
        <v>132.59</v>
      </c>
      <c r="E94" s="48">
        <f>'8h dzień WPPZ'!D81</f>
        <v>201.5</v>
      </c>
      <c r="F94" s="48">
        <f>'8h dzień WPPZ'!E81</f>
        <v>226.82</v>
      </c>
      <c r="G94" s="48">
        <f>'8h dzień WPPZ'!F81</f>
        <v>94.22999999999999</v>
      </c>
      <c r="H94" s="90">
        <f>'8h dzień WPPZ'!H77</f>
        <v>74.970679363985056</v>
      </c>
      <c r="I94" s="20"/>
      <c r="J94" s="19"/>
    </row>
    <row r="95" spans="1:10" s="81" customFormat="1" ht="14.25" customHeight="1">
      <c r="A95" s="22">
        <v>82</v>
      </c>
      <c r="B95" s="47" t="s">
        <v>237</v>
      </c>
      <c r="C95" s="48">
        <f>'8h dzień WPPZ'!B86</f>
        <v>201.5</v>
      </c>
      <c r="D95" s="48">
        <f>'8h dzień WPPZ'!C86</f>
        <v>226.82</v>
      </c>
      <c r="E95" s="48">
        <f>'8h dzień WPPZ'!D86</f>
        <v>178.5</v>
      </c>
      <c r="F95" s="48">
        <f>'8h dzień WPPZ'!E86</f>
        <v>250.71</v>
      </c>
      <c r="G95" s="48">
        <f>'8h dzień WPPZ'!F86</f>
        <v>33.162208913158977</v>
      </c>
      <c r="H95" s="90">
        <f>'8h dzień WPPZ'!H82</f>
        <v>70.435221961949253</v>
      </c>
      <c r="I95" s="20"/>
      <c r="J95" s="19"/>
    </row>
    <row r="96" spans="1:10" s="81" customFormat="1" ht="14.25" customHeight="1">
      <c r="A96" s="22">
        <v>83</v>
      </c>
      <c r="B96" s="47" t="s">
        <v>237</v>
      </c>
      <c r="C96" s="48">
        <f>'8h dzień WPPZ'!B91</f>
        <v>178.5</v>
      </c>
      <c r="D96" s="48">
        <f>'8h dzień WPPZ'!C91</f>
        <v>250.71</v>
      </c>
      <c r="E96" s="48">
        <f>'8h dzień WPPZ'!D91</f>
        <v>172.42</v>
      </c>
      <c r="F96" s="48">
        <f>'8h dzień WPPZ'!E91</f>
        <v>323.87</v>
      </c>
      <c r="G96" s="48">
        <f>'8h dzień WPPZ'!F91</f>
        <v>73.412206069563112</v>
      </c>
      <c r="H96" s="90">
        <f>'8h dzień WPPZ'!H87</f>
        <v>73.886470202909308</v>
      </c>
      <c r="I96" s="20"/>
      <c r="J96" s="19"/>
    </row>
    <row r="97" spans="1:10" s="81" customFormat="1" ht="14.25" customHeight="1">
      <c r="A97" s="22">
        <v>84</v>
      </c>
      <c r="B97" s="47" t="s">
        <v>237</v>
      </c>
      <c r="C97" s="48">
        <f>'8h dzień WPPZ'!B96</f>
        <v>172.42</v>
      </c>
      <c r="D97" s="48">
        <f>'8h dzień WPPZ'!C96</f>
        <v>323.87</v>
      </c>
      <c r="E97" s="48">
        <f>'8h dzień WPPZ'!D96</f>
        <v>431.09</v>
      </c>
      <c r="F97" s="48">
        <f>'8h dzień WPPZ'!E96</f>
        <v>333.89</v>
      </c>
      <c r="G97" s="48">
        <f>'8h dzień WPPZ'!F96</f>
        <v>258.86399768990663</v>
      </c>
      <c r="H97" s="90">
        <f>'8h dzień WPPZ'!H92</f>
        <v>79.359503990684587</v>
      </c>
      <c r="I97" s="20"/>
      <c r="J97" s="19"/>
    </row>
    <row r="98" spans="1:10" s="81" customFormat="1" ht="14.25" customHeight="1">
      <c r="A98" s="22">
        <v>85</v>
      </c>
      <c r="B98" s="47" t="s">
        <v>237</v>
      </c>
      <c r="C98" s="48">
        <f>'8h dzień WPPZ'!B101</f>
        <v>431.09</v>
      </c>
      <c r="D98" s="48">
        <f>'8h dzień WPPZ'!C101</f>
        <v>333.89</v>
      </c>
      <c r="E98" s="48">
        <f>'8h dzień WPPZ'!D101</f>
        <v>420.19</v>
      </c>
      <c r="F98" s="48">
        <f>'8h dzień WPPZ'!E101</f>
        <v>481.81</v>
      </c>
      <c r="G98" s="48">
        <f>'8h dzień WPPZ'!F101</f>
        <v>148.3210585183372</v>
      </c>
      <c r="H98" s="90">
        <f>'8h dzień WPPZ'!H97</f>
        <v>76.940815615078932</v>
      </c>
      <c r="I98" s="20"/>
      <c r="J98" s="19"/>
    </row>
    <row r="99" spans="1:10" ht="14.25" customHeight="1">
      <c r="A99" s="22"/>
      <c r="B99" s="210" t="s">
        <v>97</v>
      </c>
      <c r="C99" s="211"/>
      <c r="D99" s="211"/>
      <c r="E99" s="211"/>
      <c r="F99" s="211"/>
      <c r="G99" s="211"/>
      <c r="H99" s="212"/>
      <c r="I99" s="20"/>
      <c r="J99" s="19"/>
    </row>
    <row r="100" spans="1:10" ht="14.25" customHeight="1">
      <c r="A100" s="22">
        <v>86</v>
      </c>
      <c r="B100" s="47" t="s">
        <v>238</v>
      </c>
      <c r="C100" s="48">
        <f>'Dane wejściowe'!D99</f>
        <v>82.14</v>
      </c>
      <c r="D100" s="48">
        <f>'Dane wejściowe'!E99</f>
        <v>-84.8</v>
      </c>
      <c r="E100" s="48">
        <f>'Dane wejściowe'!F99</f>
        <v>82.14</v>
      </c>
      <c r="F100" s="48">
        <f>'Dane wejściowe'!G99</f>
        <v>-4.8</v>
      </c>
      <c r="G100" s="48">
        <f>'Dane wejściowe'!D100</f>
        <v>80</v>
      </c>
      <c r="H100" s="59">
        <f>'Dane wejściowe'!J99</f>
        <v>78</v>
      </c>
      <c r="I100" s="20"/>
      <c r="J100" s="19"/>
    </row>
    <row r="101" spans="1:10" ht="14.25" customHeight="1" thickBot="1">
      <c r="A101" s="22">
        <v>87</v>
      </c>
      <c r="B101" s="86" t="s">
        <v>238</v>
      </c>
      <c r="C101" s="49">
        <f>'Dane wejściowe'!D101</f>
        <v>32.03</v>
      </c>
      <c r="D101" s="49">
        <f>'Dane wejściowe'!E101</f>
        <v>-52.51</v>
      </c>
      <c r="E101" s="49">
        <f>'Dane wejściowe'!F101</f>
        <v>32.03</v>
      </c>
      <c r="F101" s="49">
        <f>'Dane wejściowe'!G101</f>
        <v>7.49</v>
      </c>
      <c r="G101" s="49">
        <f>'Dane wejściowe'!D102</f>
        <v>60</v>
      </c>
      <c r="H101" s="60">
        <f>'Dane wejściowe'!J101</f>
        <v>85</v>
      </c>
      <c r="I101" s="20"/>
      <c r="J101" s="19"/>
    </row>
    <row r="102" spans="1:10">
      <c r="A102" s="19"/>
      <c r="B102" s="19"/>
      <c r="C102" s="19"/>
      <c r="D102" s="19"/>
      <c r="E102" s="19"/>
      <c r="F102" s="21"/>
      <c r="G102" s="21"/>
      <c r="H102" s="50"/>
      <c r="I102" s="20"/>
      <c r="J102" s="19"/>
    </row>
    <row r="103" spans="1:10">
      <c r="A103" s="19"/>
      <c r="B103" s="19"/>
      <c r="C103" s="19"/>
      <c r="D103" s="19"/>
      <c r="E103" s="19"/>
      <c r="F103" s="21"/>
      <c r="G103" s="21"/>
      <c r="H103" s="50"/>
      <c r="I103" s="20"/>
      <c r="J103" s="19"/>
    </row>
    <row r="104" spans="1:10" ht="14.25" customHeight="1">
      <c r="A104" s="22"/>
      <c r="B104" s="23"/>
      <c r="C104" s="23"/>
      <c r="D104" s="23"/>
      <c r="E104" s="23"/>
      <c r="F104" s="21"/>
      <c r="G104" s="21"/>
      <c r="H104" s="50"/>
      <c r="I104" s="20"/>
      <c r="J104" s="19"/>
    </row>
    <row r="105" spans="1:10" ht="14.25" customHeight="1">
      <c r="A105" s="22"/>
      <c r="B105" s="24"/>
      <c r="C105" s="24"/>
      <c r="D105" s="24"/>
      <c r="E105" s="24"/>
      <c r="F105" s="21"/>
      <c r="G105" s="21"/>
      <c r="H105" s="50"/>
      <c r="I105" s="20"/>
      <c r="J105" s="19"/>
    </row>
    <row r="106" spans="1:10" ht="14.25" customHeight="1">
      <c r="A106" s="22"/>
      <c r="B106" s="25"/>
      <c r="C106" s="25"/>
      <c r="D106" s="25"/>
      <c r="E106" s="25"/>
      <c r="F106" s="21"/>
      <c r="G106" s="21"/>
      <c r="H106" s="50"/>
      <c r="I106" s="20"/>
      <c r="J106" s="19"/>
    </row>
    <row r="107" spans="1:10">
      <c r="A107" s="19"/>
      <c r="B107" s="19"/>
      <c r="C107" s="19"/>
      <c r="D107" s="19"/>
      <c r="E107" s="19"/>
      <c r="F107" s="21"/>
      <c r="G107" s="21"/>
      <c r="H107" s="50"/>
      <c r="I107" s="20"/>
      <c r="J107" s="19"/>
    </row>
    <row r="108" spans="1:10">
      <c r="A108" s="19"/>
      <c r="B108" s="19"/>
      <c r="C108" s="19"/>
      <c r="D108" s="19"/>
      <c r="E108" s="19"/>
      <c r="F108" s="21"/>
      <c r="G108" s="21"/>
      <c r="H108" s="50"/>
      <c r="I108" s="20"/>
      <c r="J108" s="19"/>
    </row>
    <row r="109" spans="1:10" ht="14.25" customHeight="1">
      <c r="A109" s="22"/>
      <c r="B109" s="23"/>
      <c r="C109" s="23"/>
      <c r="D109" s="23"/>
      <c r="E109" s="23"/>
      <c r="F109" s="21"/>
      <c r="G109" s="21"/>
      <c r="H109" s="50"/>
      <c r="I109" s="20"/>
      <c r="J109" s="19"/>
    </row>
    <row r="110" spans="1:10" ht="14.25" customHeight="1">
      <c r="A110" s="22"/>
      <c r="B110" s="24"/>
      <c r="C110" s="24"/>
      <c r="D110" s="24"/>
      <c r="E110" s="24"/>
      <c r="F110" s="21"/>
      <c r="G110" s="21"/>
      <c r="H110" s="50"/>
      <c r="I110" s="20"/>
      <c r="J110" s="19"/>
    </row>
    <row r="111" spans="1:10" ht="14.25" customHeight="1">
      <c r="A111" s="22"/>
      <c r="B111" s="25"/>
      <c r="C111" s="25"/>
      <c r="D111" s="25"/>
      <c r="E111" s="25"/>
      <c r="F111" s="21"/>
      <c r="G111" s="21"/>
      <c r="H111" s="50"/>
      <c r="I111" s="20"/>
      <c r="J111" s="19"/>
    </row>
    <row r="112" spans="1:10">
      <c r="A112" s="19"/>
      <c r="B112" s="19"/>
      <c r="C112" s="19"/>
      <c r="D112" s="19"/>
      <c r="E112" s="19"/>
      <c r="F112" s="21"/>
      <c r="G112" s="21"/>
      <c r="H112" s="50"/>
      <c r="I112" s="20"/>
      <c r="J112" s="19"/>
    </row>
    <row r="113" spans="1:10">
      <c r="A113" s="19"/>
      <c r="B113" s="19"/>
      <c r="C113" s="19"/>
      <c r="D113" s="19"/>
      <c r="E113" s="19"/>
      <c r="F113" s="21"/>
      <c r="G113" s="21"/>
      <c r="H113" s="50"/>
      <c r="I113" s="20"/>
      <c r="J113" s="19"/>
    </row>
    <row r="114" spans="1:10" ht="14.25" customHeight="1">
      <c r="A114" s="22"/>
      <c r="B114" s="23"/>
      <c r="C114" s="23"/>
      <c r="D114" s="23"/>
      <c r="E114" s="23"/>
      <c r="F114" s="21"/>
      <c r="G114" s="21"/>
      <c r="H114" s="50"/>
      <c r="I114" s="20"/>
      <c r="J114" s="19"/>
    </row>
    <row r="115" spans="1:10" ht="14.25" customHeight="1">
      <c r="A115" s="22"/>
      <c r="B115" s="24"/>
      <c r="C115" s="24"/>
      <c r="D115" s="24"/>
      <c r="E115" s="24"/>
      <c r="F115" s="21"/>
      <c r="G115" s="21"/>
      <c r="H115" s="50"/>
      <c r="I115" s="20"/>
      <c r="J115" s="19"/>
    </row>
    <row r="116" spans="1:10" ht="14.25" customHeight="1">
      <c r="A116" s="22"/>
      <c r="B116" s="25"/>
      <c r="C116" s="25"/>
      <c r="D116" s="25"/>
      <c r="E116" s="25"/>
      <c r="F116" s="21"/>
      <c r="G116" s="21"/>
      <c r="H116" s="50"/>
      <c r="I116" s="20"/>
      <c r="J116" s="19"/>
    </row>
    <row r="117" spans="1:10">
      <c r="A117" s="19"/>
      <c r="B117" s="19"/>
      <c r="C117" s="19"/>
      <c r="D117" s="19"/>
      <c r="E117" s="19"/>
      <c r="F117" s="21"/>
      <c r="G117" s="21"/>
      <c r="H117" s="50"/>
      <c r="I117" s="20"/>
      <c r="J117" s="19"/>
    </row>
    <row r="118" spans="1:10">
      <c r="A118" s="19"/>
      <c r="B118" s="19"/>
      <c r="C118" s="19"/>
      <c r="D118" s="19"/>
      <c r="E118" s="19"/>
      <c r="F118" s="21"/>
      <c r="G118" s="21"/>
      <c r="H118" s="50"/>
      <c r="I118" s="20"/>
      <c r="J118" s="19"/>
    </row>
    <row r="119" spans="1:10" ht="14.25" customHeight="1">
      <c r="A119" s="22"/>
      <c r="B119" s="23"/>
      <c r="C119" s="23"/>
      <c r="D119" s="23"/>
      <c r="E119" s="23"/>
      <c r="F119" s="21"/>
      <c r="G119" s="21"/>
      <c r="H119" s="50"/>
      <c r="I119" s="20"/>
      <c r="J119" s="19"/>
    </row>
    <row r="120" spans="1:10" ht="14.25" customHeight="1">
      <c r="A120" s="22"/>
      <c r="B120" s="24"/>
      <c r="C120" s="24"/>
      <c r="D120" s="24"/>
      <c r="E120" s="24"/>
      <c r="F120" s="21"/>
      <c r="G120" s="21"/>
      <c r="H120" s="50"/>
      <c r="I120" s="20"/>
      <c r="J120" s="19"/>
    </row>
    <row r="121" spans="1:10" ht="14.25" customHeight="1">
      <c r="A121" s="22"/>
      <c r="B121" s="25"/>
      <c r="C121" s="25"/>
      <c r="D121" s="25"/>
      <c r="E121" s="25"/>
      <c r="F121" s="21"/>
      <c r="G121" s="21"/>
      <c r="H121" s="50"/>
      <c r="I121" s="20"/>
      <c r="J121" s="19"/>
    </row>
    <row r="122" spans="1:10">
      <c r="A122" s="19"/>
      <c r="B122" s="19"/>
      <c r="C122" s="19"/>
      <c r="D122" s="19"/>
      <c r="E122" s="19"/>
      <c r="F122" s="21"/>
      <c r="G122" s="21"/>
      <c r="H122" s="50"/>
      <c r="I122" s="20"/>
      <c r="J122" s="19"/>
    </row>
    <row r="123" spans="1:10">
      <c r="A123" s="19"/>
      <c r="B123" s="19"/>
      <c r="C123" s="19"/>
      <c r="D123" s="19"/>
      <c r="E123" s="19"/>
      <c r="F123" s="21"/>
      <c r="G123" s="21"/>
      <c r="H123" s="50"/>
      <c r="I123" s="20"/>
      <c r="J123" s="19"/>
    </row>
    <row r="124" spans="1:10" ht="14.25" customHeight="1">
      <c r="A124" s="22"/>
      <c r="B124" s="23"/>
      <c r="C124" s="23"/>
      <c r="D124" s="23"/>
      <c r="E124" s="23"/>
      <c r="F124" s="21"/>
      <c r="G124" s="21"/>
      <c r="H124" s="50"/>
      <c r="I124" s="20"/>
      <c r="J124" s="19"/>
    </row>
    <row r="125" spans="1:10" ht="14.25" customHeight="1">
      <c r="A125" s="22"/>
      <c r="B125" s="24"/>
      <c r="C125" s="24"/>
      <c r="D125" s="24"/>
      <c r="E125" s="24"/>
      <c r="F125" s="21"/>
      <c r="G125" s="21"/>
      <c r="H125" s="50"/>
      <c r="I125" s="20"/>
      <c r="J125" s="19"/>
    </row>
    <row r="126" spans="1:10" ht="14.25" customHeight="1">
      <c r="A126" s="22"/>
      <c r="B126" s="25"/>
      <c r="C126" s="25"/>
      <c r="D126" s="25"/>
      <c r="E126" s="25"/>
      <c r="F126" s="21"/>
      <c r="G126" s="21"/>
      <c r="H126" s="50"/>
      <c r="I126" s="20"/>
      <c r="J126" s="19"/>
    </row>
    <row r="127" spans="1:10">
      <c r="A127" s="19"/>
      <c r="B127" s="19"/>
      <c r="C127" s="19"/>
      <c r="D127" s="19"/>
      <c r="E127" s="19"/>
      <c r="F127" s="21"/>
      <c r="G127" s="21"/>
      <c r="H127" s="52"/>
      <c r="I127" s="19"/>
      <c r="J127" s="19"/>
    </row>
    <row r="128" spans="1:10">
      <c r="A128" s="19"/>
      <c r="B128" s="19"/>
      <c r="C128" s="19"/>
      <c r="D128" s="19"/>
      <c r="E128" s="19"/>
      <c r="F128" s="21"/>
      <c r="G128" s="21"/>
      <c r="H128" s="52"/>
      <c r="I128" s="19"/>
      <c r="J128" s="19"/>
    </row>
    <row r="129" spans="1:10" ht="14.25" customHeight="1">
      <c r="A129" s="22"/>
      <c r="B129" s="19"/>
      <c r="C129" s="19"/>
      <c r="D129" s="19"/>
      <c r="E129" s="19"/>
      <c r="F129" s="21"/>
      <c r="G129" s="21"/>
      <c r="H129" s="52"/>
      <c r="I129" s="19"/>
      <c r="J129" s="19"/>
    </row>
    <row r="130" spans="1:10" ht="14.25" customHeight="1">
      <c r="A130" s="22"/>
      <c r="B130" s="19"/>
      <c r="C130" s="19"/>
      <c r="D130" s="19"/>
      <c r="E130" s="19"/>
      <c r="F130" s="21"/>
      <c r="G130" s="21"/>
      <c r="H130" s="52"/>
      <c r="I130" s="19"/>
      <c r="J130" s="19"/>
    </row>
    <row r="131" spans="1:10" ht="14.25" customHeight="1">
      <c r="A131" s="22"/>
      <c r="B131" s="19"/>
      <c r="C131" s="19"/>
      <c r="D131" s="19"/>
      <c r="E131" s="19"/>
      <c r="F131" s="21"/>
      <c r="G131" s="21"/>
      <c r="H131" s="52"/>
      <c r="I131" s="19"/>
      <c r="J131" s="19"/>
    </row>
    <row r="132" spans="1:10">
      <c r="A132" s="19"/>
      <c r="B132" s="19"/>
      <c r="C132" s="19"/>
      <c r="D132" s="19"/>
      <c r="E132" s="19"/>
      <c r="F132" s="21"/>
      <c r="G132" s="21"/>
      <c r="H132" s="52"/>
      <c r="I132" s="19"/>
      <c r="J132" s="19"/>
    </row>
    <row r="133" spans="1:10">
      <c r="A133" s="19"/>
      <c r="B133" s="19"/>
      <c r="C133" s="19"/>
      <c r="D133" s="19"/>
      <c r="E133" s="19"/>
      <c r="F133" s="21"/>
      <c r="G133" s="21"/>
      <c r="H133" s="52"/>
      <c r="I133" s="19"/>
      <c r="J133" s="19"/>
    </row>
    <row r="134" spans="1:10">
      <c r="A134" s="19"/>
      <c r="B134" s="19"/>
      <c r="C134" s="19"/>
      <c r="D134" s="19"/>
      <c r="E134" s="19"/>
      <c r="F134" s="21"/>
      <c r="G134" s="21"/>
      <c r="H134" s="52"/>
      <c r="I134" s="19"/>
      <c r="J134" s="19"/>
    </row>
    <row r="135" spans="1:10">
      <c r="A135" s="19"/>
      <c r="B135" s="19"/>
      <c r="C135" s="19"/>
      <c r="D135" s="19"/>
      <c r="E135" s="19"/>
      <c r="F135" s="21"/>
      <c r="G135" s="21"/>
      <c r="H135" s="52"/>
      <c r="I135" s="19"/>
      <c r="J135" s="19"/>
    </row>
    <row r="136" spans="1:10">
      <c r="A136" s="19"/>
      <c r="B136" s="19"/>
      <c r="C136" s="19"/>
      <c r="D136" s="19"/>
      <c r="E136" s="19"/>
      <c r="F136" s="21"/>
      <c r="G136" s="21"/>
      <c r="H136" s="52"/>
      <c r="I136" s="19"/>
      <c r="J136" s="19"/>
    </row>
    <row r="137" spans="1:10">
      <c r="A137" s="19"/>
      <c r="B137" s="19"/>
      <c r="C137" s="19"/>
      <c r="D137" s="19"/>
      <c r="E137" s="19"/>
      <c r="F137" s="21"/>
      <c r="G137" s="21"/>
      <c r="H137" s="52"/>
      <c r="I137" s="19"/>
      <c r="J137" s="19"/>
    </row>
    <row r="138" spans="1:10">
      <c r="A138" s="19"/>
      <c r="B138" s="19"/>
      <c r="C138" s="19"/>
      <c r="D138" s="19"/>
      <c r="E138" s="19"/>
      <c r="F138" s="21"/>
      <c r="G138" s="21"/>
      <c r="H138" s="52"/>
      <c r="I138" s="19"/>
      <c r="J138" s="19"/>
    </row>
    <row r="139" spans="1:10">
      <c r="A139" s="19"/>
      <c r="B139" s="19"/>
      <c r="C139" s="19"/>
      <c r="D139" s="19"/>
      <c r="E139" s="19"/>
      <c r="F139" s="21"/>
      <c r="G139" s="21"/>
      <c r="H139" s="52"/>
      <c r="I139" s="19"/>
      <c r="J139" s="19"/>
    </row>
    <row r="140" spans="1:10">
      <c r="A140" s="19"/>
      <c r="B140" s="19"/>
      <c r="C140" s="19"/>
      <c r="D140" s="19"/>
      <c r="E140" s="19"/>
      <c r="F140" s="21"/>
      <c r="G140" s="21"/>
      <c r="H140" s="52"/>
      <c r="I140" s="19"/>
      <c r="J140" s="19"/>
    </row>
    <row r="141" spans="1:10">
      <c r="A141" s="19"/>
      <c r="B141" s="19"/>
      <c r="C141" s="19"/>
      <c r="D141" s="19"/>
      <c r="E141" s="19"/>
      <c r="F141" s="21"/>
      <c r="G141" s="21"/>
      <c r="H141" s="52"/>
      <c r="I141" s="19"/>
      <c r="J141" s="19"/>
    </row>
  </sheetData>
  <mergeCells count="11">
    <mergeCell ref="B99:H99"/>
    <mergeCell ref="B4:H4"/>
    <mergeCell ref="B14:H14"/>
    <mergeCell ref="B78:H78"/>
    <mergeCell ref="B90:H90"/>
    <mergeCell ref="B25:H25"/>
    <mergeCell ref="B32:H32"/>
    <mergeCell ref="B41:H41"/>
    <mergeCell ref="B53:H53"/>
    <mergeCell ref="B62:H62"/>
    <mergeCell ref="B70:H7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1</vt:i4>
      </vt:variant>
    </vt:vector>
  </HeadingPairs>
  <TitlesOfParts>
    <vt:vector size="9" baseType="lpstr">
      <vt:lpstr>Model</vt:lpstr>
      <vt:lpstr>Dane wejściowe</vt:lpstr>
      <vt:lpstr>8h dzień DOK</vt:lpstr>
      <vt:lpstr>8h dzień DOŚ</vt:lpstr>
      <vt:lpstr>8h dzień DR</vt:lpstr>
      <vt:lpstr>8h dzień SO</vt:lpstr>
      <vt:lpstr>8h dzień WPPZ</vt:lpstr>
      <vt:lpstr>SUMA</vt:lpstr>
      <vt:lpstr>'Dane wejściowe'!Obszar_wydruku</vt:lpstr>
    </vt:vector>
  </TitlesOfParts>
  <Company>Hewlett-Packard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MarKos</cp:lastModifiedBy>
  <cp:lastPrinted>2014-07-02T08:07:33Z</cp:lastPrinted>
  <dcterms:created xsi:type="dcterms:W3CDTF">2010-06-06T14:06:43Z</dcterms:created>
  <dcterms:modified xsi:type="dcterms:W3CDTF">2016-11-02T11:56:02Z</dcterms:modified>
</cp:coreProperties>
</file>